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10.67.11.3\pubblica\WEB_MARKETING\inoxmare\qualità\dichiarazioni\conflict_mineral\"/>
    </mc:Choice>
  </mc:AlternateContent>
  <xr:revisionPtr revIDLastSave="0" documentId="8_{97DF3F53-8094-48F6-8AAC-2A4F52B1AFD6}"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720" tabRatio="789" activeTab="7"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Look-up'!$A$4:$I$495</definedName>
    <definedName name="_xlnm._FilterDatabase" localSheetId="11" hidden="1">SorP!$A$1:$B$5662</definedName>
    <definedName name="_xlnm.Print_Area" localSheetId="3">Declaration!$A$1:$L$86</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_xlnm.Print_Titles" localSheetId="3">Declaration!$1:$6</definedName>
    <definedName name="_xlnm.Print_Titles" localSheetId="7">'Product List'!$5:$5</definedName>
    <definedName name="_xlnm.Print_Titles" localSheetId="4">'Smelter List'!$4:$4</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E4" i="8"/>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500" i="5"/>
  <c r="AB2501" i="5"/>
  <c r="AB2502" i="5"/>
  <c r="AB2503" i="5"/>
  <c r="V2500" i="5"/>
  <c r="E2500" i="5"/>
  <c r="X2500" i="5"/>
  <c r="V2501" i="5"/>
  <c r="E2501" i="5"/>
  <c r="X2501" i="5"/>
  <c r="V2502" i="5"/>
  <c r="E2502" i="5"/>
  <c r="X2502" i="5"/>
  <c r="V2503" i="5"/>
  <c r="E2503" i="5"/>
  <c r="X2503" i="5"/>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c r="T12" i="5"/>
  <c r="S12" i="5"/>
  <c r="R12" i="5"/>
  <c r="J12" i="5"/>
  <c r="I12" i="5"/>
  <c r="H12" i="5"/>
  <c r="G12" i="5"/>
  <c r="F12" i="5"/>
  <c r="AB11" i="5"/>
  <c r="V11" i="5"/>
  <c r="E11" i="5"/>
  <c r="X11" i="5"/>
  <c r="T11" i="5"/>
  <c r="S11" i="5"/>
  <c r="R11" i="5"/>
  <c r="J11" i="5"/>
  <c r="I11" i="5"/>
  <c r="H11" i="5"/>
  <c r="G11" i="5"/>
  <c r="F11" i="5"/>
  <c r="AB10" i="5"/>
  <c r="V10" i="5"/>
  <c r="E10" i="5"/>
  <c r="X10" i="5"/>
  <c r="T10" i="5"/>
  <c r="S10" i="5"/>
  <c r="R10" i="5"/>
  <c r="J10" i="5"/>
  <c r="I10" i="5"/>
  <c r="H10" i="5"/>
  <c r="G10" i="5"/>
  <c r="F10" i="5"/>
  <c r="AB9" i="5"/>
  <c r="V9" i="5"/>
  <c r="E9" i="5"/>
  <c r="X9" i="5"/>
  <c r="T9" i="5"/>
  <c r="S9" i="5"/>
  <c r="R9" i="5"/>
  <c r="J9" i="5"/>
  <c r="I9" i="5"/>
  <c r="H9" i="5"/>
  <c r="G9" i="5"/>
  <c r="F9" i="5"/>
  <c r="AB8" i="5"/>
  <c r="V8" i="5"/>
  <c r="E8" i="5"/>
  <c r="X8" i="5"/>
  <c r="T8" i="5"/>
  <c r="S8" i="5"/>
  <c r="R8" i="5"/>
  <c r="J8" i="5"/>
  <c r="I8" i="5"/>
  <c r="H8" i="5"/>
  <c r="G8" i="5"/>
  <c r="F8" i="5"/>
  <c r="AB7" i="5"/>
  <c r="V7" i="5"/>
  <c r="E7" i="5"/>
  <c r="X7" i="5"/>
  <c r="T7" i="5"/>
  <c r="S7" i="5"/>
  <c r="R7" i="5"/>
  <c r="J7" i="5"/>
  <c r="I7" i="5"/>
  <c r="H7" i="5"/>
  <c r="G7" i="5"/>
  <c r="F7" i="5"/>
  <c r="AB6" i="5"/>
  <c r="J5" i="8"/>
  <c r="V6" i="5"/>
  <c r="E6" i="5"/>
  <c r="X6" i="5"/>
  <c r="J6" i="5"/>
  <c r="T6" i="5"/>
  <c r="S6" i="5"/>
  <c r="R6" i="5"/>
  <c r="I6" i="5"/>
  <c r="H6" i="5"/>
  <c r="G6" i="5"/>
  <c r="F6" i="5"/>
  <c r="AB5" i="5"/>
  <c r="V5" i="5"/>
  <c r="E5" i="5"/>
  <c r="X5" i="5"/>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AA13" i="4" a="1"/>
  <c r="AA13" i="4"/>
  <c r="S43" i="4"/>
  <c r="S42" i="4"/>
  <c r="T43" i="4"/>
  <c r="T42" i="4"/>
  <c r="U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J73" i="6"/>
  <c r="C4" i="5"/>
  <c r="F124" i="6"/>
  <c r="D4" i="5"/>
  <c r="E4"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F99" i="6"/>
  <c r="H99" i="6"/>
  <c r="C99" i="6"/>
  <c r="D99" i="6"/>
  <c r="H40" i="6"/>
  <c r="C40" i="6"/>
  <c r="F51" i="6"/>
  <c r="H51" i="6"/>
  <c r="C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A119" i="6"/>
  <c r="G119" i="6"/>
  <c r="F119" i="6"/>
  <c r="H119" i="6"/>
  <c r="C119" i="6"/>
  <c r="D119" i="6"/>
  <c r="F22" i="6"/>
  <c r="H22" i="6"/>
  <c r="H125" i="6"/>
  <c r="D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<sst xmlns="http://schemas.openxmlformats.org/spreadsheetml/2006/main" count="28500" uniqueCount="20176">
  <si>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</si>
  <si>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</si>
  <si>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</si>
  <si>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</si>
  <si>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</si>
  <si>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</si>
  <si>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</si>
  <si>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</si>
  <si>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</si>
  <si>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</si>
  <si>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</si>
  <si>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</si>
  <si>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</si>
  <si>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</si>
  <si>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</si>
  <si>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</si>
  <si>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</si>
  <si>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</si>
  <si>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</si>
  <si>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</si>
  <si>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</si>
  <si>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</si>
  <si>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</si>
  <si>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</si>
  <si>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</si>
  <si>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</si>
  <si>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</si>
  <si>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</si>
  <si>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</si>
  <si>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</si>
  <si>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</si>
  <si>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</si>
  <si>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</si>
  <si>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</si>
  <si>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</si>
  <si>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</si>
  <si>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</si>
  <si>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</si>
  <si>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</si>
  <si>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</si>
  <si>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</si>
  <si>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</si>
  <si>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</si>
  <si>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</si>
  <si>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</si>
  <si>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</si>
  <si>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</si>
  <si>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</si>
  <si>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</si>
  <si>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</si>
  <si>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</si>
  <si>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</si>
  <si>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</si>
  <si>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</si>
  <si>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</si>
  <si>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</si>
  <si>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</si>
  <si>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</si>
  <si>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</si>
  <si>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</si>
  <si>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</si>
  <si>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</si>
  <si>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</si>
  <si>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</si>
  <si>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</si>
  <si>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</si>
  <si>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</si>
  <si>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</si>
  <si>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</si>
  <si>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</si>
  <si>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</si>
  <si>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</si>
  <si>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</si>
  <si>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</si>
  <si>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</si>
  <si>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</si>
  <si>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</si>
  <si>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</si>
  <si>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</si>
  <si>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</si>
  <si>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</si>
  <si>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</si>
  <si>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</si>
  <si>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</si>
  <si>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</si>
  <si>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</si>
  <si>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</si>
  <si>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</si>
  <si>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</si>
  <si>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</si>
  <si>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</si>
  <si>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</si>
  <si>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</si>
  <si>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</si>
  <si>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</si>
  <si>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</si>
  <si>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</si>
  <si>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</si>
  <si>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</si>
  <si>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</si>
  <si>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</si>
  <si>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</si>
  <si>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</si>
  <si>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</si>
  <si>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</si>
  <si>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</si>
  <si>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</si>
  <si>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</si>
  <si>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</si>
  <si>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</si>
  <si>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</si>
  <si>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</si>
  <si>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</si>
  <si>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</si>
  <si>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</si>
  <si>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</si>
  <si>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</si>
  <si>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</si>
  <si>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</si>
  <si>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</si>
  <si>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</si>
  <si>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</si>
  <si>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</si>
  <si>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</si>
  <si>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</si>
  <si>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</si>
  <si>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</si>
  <si>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</si>
  <si>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</si>
  <si>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</si>
  <si>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</si>
  <si>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</si>
  <si>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</si>
  <si>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</si>
  <si>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</si>
  <si>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</si>
  <si>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</si>
  <si>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</si>
  <si>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</si>
  <si>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</si>
  <si>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</si>
  <si>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</si>
  <si>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</si>
  <si>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</si>
  <si>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</si>
  <si>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</si>
  <si>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</si>
  <si>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</si>
  <si>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</si>
  <si>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</si>
  <si>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</si>
  <si>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</si>
  <si>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</si>
  <si>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</si>
  <si>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</si>
  <si>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</si>
  <si>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</si>
  <si>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</si>
  <si>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</si>
  <si>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</si>
  <si>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</si>
  <si>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</si>
  <si>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</si>
  <si>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</si>
  <si>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</si>
  <si>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</si>
  <si>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</si>
  <si>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</si>
  <si>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</si>
  <si>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</si>
  <si>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</si>
  <si>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</si>
  <si>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</si>
  <si>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</si>
  <si>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</si>
  <si>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</si>
  <si>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</si>
  <si>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</si>
  <si>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</si>
  <si>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</si>
  <si>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</si>
  <si>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</si>
  <si>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</si>
  <si>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</si>
  <si>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</si>
  <si>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</si>
  <si>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</si>
  <si>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</si>
  <si>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</si>
  <si>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</si>
  <si>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</si>
  <si>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</si>
  <si>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</si>
  <si>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</si>
  <si>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</si>
  <si>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</si>
  <si>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</si>
  <si>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</si>
  <si>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</si>
  <si>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</si>
  <si>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</si>
  <si>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</si>
  <si>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</si>
  <si>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</si>
  <si>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</si>
  <si>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</si>
  <si>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</si>
  <si>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</si>
  <si>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</si>
  <si>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</si>
  <si>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</si>
  <si>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</si>
  <si>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</si>
  <si>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</si>
  <si>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</si>
  <si>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</si>
  <si>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</si>
  <si>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</si>
  <si>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</si>
  <si>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</si>
  <si>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</si>
  <si>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</si>
  <si>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</si>
  <si>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</si>
  <si>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</si>
  <si>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</si>
  <si>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</si>
  <si>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</si>
  <si>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</si>
  <si>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</si>
  <si>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</si>
  <si>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</si>
  <si>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</si>
  <si>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</si>
  <si>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</si>
  <si>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</si>
  <si>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</si>
  <si>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</si>
  <si>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</si>
  <si>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</si>
  <si>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</si>
  <si>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</si>
  <si>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</si>
  <si>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</si>
  <si>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</si>
  <si>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</si>
  <si>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</si>
  <si>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</si>
  <si>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</si>
  <si>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</si>
  <si>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</si>
  <si>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</si>
  <si>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</si>
  <si>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</si>
  <si>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</si>
  <si>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</si>
  <si>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</si>
  <si>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</si>
  <si>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</si>
  <si>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</si>
  <si>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</si>
  <si>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</si>
  <si>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</si>
  <si>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</si>
  <si>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</si>
  <si>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</si>
  <si>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</si>
  <si>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</si>
  <si>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</si>
  <si>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</si>
  <si>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</si>
  <si>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</si>
  <si>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</si>
  <si>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</si>
  <si>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</si>
  <si>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</si>
  <si>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</si>
  <si>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</si>
  <si>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</si>
  <si>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</si>
  <si>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</si>
  <si>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</si>
  <si>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</si>
  <si>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</si>
  <si>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</si>
  <si>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</si>
  <si>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</si>
  <si>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</si>
  <si>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</si>
  <si>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</si>
  <si>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</si>
  <si>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</si>
  <si>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</si>
  <si>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</si>
  <si>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</si>
  <si>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</si>
  <si>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</si>
  <si>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</si>
  <si>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</si>
  <si>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</si>
  <si>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</si>
  <si>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</si>
  <si>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</si>
  <si>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</si>
  <si>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</si>
  <si>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</si>
  <si>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</si>
  <si>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</si>
  <si>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</si>
  <si>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</si>
  <si>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</si>
  <si>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</si>
  <si>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</si>
  <si>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</si>
  <si>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</si>
  <si>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</si>
  <si>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</si>
  <si>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</si>
  <si>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</si>
  <si>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</si>
  <si>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</si>
  <si>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</si>
  <si>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</si>
  <si>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</si>
  <si>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</si>
  <si>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</si>
  <si>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</si>
  <si>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</si>
  <si>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</si>
  <si>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</si>
  <si>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</si>
  <si>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</si>
  <si>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</si>
  <si>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</si>
  <si>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</si>
  <si>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</si>
  <si>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</si>
  <si>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</si>
  <si>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</si>
  <si>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</si>
  <si>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</si>
  <si>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</si>
  <si>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</si>
  <si>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</si>
  <si>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</si>
  <si>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</si>
  <si>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</si>
  <si>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</si>
  <si>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</si>
  <si>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</si>
  <si>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</si>
  <si>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</si>
  <si>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</si>
  <si>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</si>
  <si>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</si>
  <si>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</si>
  <si>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</si>
  <si>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</si>
  <si>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</si>
  <si>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</si>
  <si>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</si>
  <si>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</si>
  <si>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</si>
  <si>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</si>
  <si>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</si>
  <si>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</si>
  <si>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</si>
  <si>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</si>
  <si>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</si>
  <si>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</si>
  <si>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</si>
  <si>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</si>
  <si>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</si>
  <si>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</si>
  <si>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</si>
  <si>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</si>
  <si>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</si>
  <si>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</si>
  <si>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</si>
  <si>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</si>
  <si>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</si>
  <si>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</si>
  <si>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</si>
  <si>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</si>
  <si>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</si>
  <si>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</si>
  <si>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</si>
  <si>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</si>
  <si>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</si>
  <si>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</si>
  <si>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</si>
  <si>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</si>
  <si>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</si>
  <si>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</si>
  <si>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</si>
  <si>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</si>
  <si>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</si>
  <si>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</si>
  <si>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</si>
  <si>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</si>
  <si>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</si>
  <si>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</si>
  <si>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</si>
  <si>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</si>
  <si>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</si>
  <si>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</si>
  <si>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</si>
  <si>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</si>
  <si>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</si>
  <si>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</si>
  <si>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</si>
  <si>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</si>
  <si>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</si>
  <si>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</si>
  <si>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</si>
  <si>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</si>
  <si>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</si>
  <si>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</si>
  <si>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</si>
  <si>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</si>
  <si>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</si>
  <si>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</si>
  <si>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</si>
  <si>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</si>
  <si>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</si>
  <si>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</si>
  <si>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</si>
  <si>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</si>
  <si>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</si>
  <si>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</si>
  <si>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</si>
  <si>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</si>
  <si>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</si>
  <si>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</si>
  <si>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</si>
  <si>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</si>
  <si>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</si>
  <si>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</si>
  <si>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</si>
  <si>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</si>
  <si>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</si>
  <si>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</si>
  <si>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</si>
  <si>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</si>
  <si>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</si>
  <si>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</si>
  <si>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</si>
  <si>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</si>
  <si>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</si>
  <si>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</si>
  <si>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</si>
  <si>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</si>
  <si>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</si>
  <si>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</si>
  <si>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</si>
  <si>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</si>
  <si>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</si>
  <si>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</si>
  <si>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</si>
  <si>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</si>
  <si>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</si>
  <si>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</si>
  <si>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</si>
  <si>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</si>
  <si>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</si>
  <si>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</si>
  <si>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</si>
  <si>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</si>
  <si>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</si>
  <si>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</si>
  <si>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</si>
  <si>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</si>
  <si>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</si>
  <si>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</si>
  <si>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</si>
  <si>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</si>
  <si>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</si>
  <si>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</si>
  <si>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</si>
  <si>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</si>
  <si>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</si>
  <si>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</si>
  <si>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</si>
  <si>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</si>
  <si>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</si>
  <si>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</si>
  <si>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</si>
  <si>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</si>
  <si>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</si>
  <si>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</si>
  <si>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</si>
  <si>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</si>
  <si>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</si>
  <si>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</si>
  <si>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</si>
  <si>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</si>
  <si>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</si>
  <si>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</si>
  <si>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</si>
  <si>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</si>
  <si>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</si>
  <si>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</si>
  <si>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</si>
  <si>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</si>
  <si>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</si>
  <si>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</si>
  <si>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</si>
  <si>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</si>
  <si>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</si>
  <si>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</si>
  <si>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</si>
  <si>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</si>
  <si>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</si>
  <si>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</si>
  <si>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</si>
  <si>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</si>
  <si>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</si>
  <si>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</si>
  <si>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</si>
  <si>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</si>
  <si>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</si>
  <si>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</si>
  <si>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</si>
  <si>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</si>
  <si>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</si>
  <si>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</si>
  <si>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</si>
  <si>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</si>
  <si>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</si>
  <si>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</si>
  <si>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</si>
  <si>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</si>
  <si>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</si>
  <si>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</si>
  <si>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</si>
  <si>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</si>
  <si>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</si>
  <si>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</si>
  <si>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</si>
  <si>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</si>
  <si>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</si>
  <si>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</si>
  <si>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</si>
  <si>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</si>
  <si>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</si>
  <si>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</si>
  <si>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</si>
  <si>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</si>
  <si>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</si>
  <si>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</si>
  <si>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</si>
  <si>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</si>
  <si>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</si>
  <si>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</si>
  <si>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</si>
  <si>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</si>
  <si>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</si>
  <si>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</si>
  <si>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</si>
  <si>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</si>
  <si>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</si>
  <si>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</si>
  <si>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</si>
  <si>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</si>
  <si>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</si>
  <si>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</si>
  <si>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</si>
  <si>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</si>
  <si>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</si>
  <si>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</si>
  <si>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</si>
  <si>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</si>
  <si>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</si>
  <si>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</si>
  <si>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</si>
  <si>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</si>
  <si>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</si>
  <si>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</si>
  <si>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</si>
  <si>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</si>
  <si>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</si>
  <si>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</si>
  <si>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</si>
  <si>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</si>
  <si>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</si>
  <si>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</si>
  <si>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</si>
  <si>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</si>
  <si>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</si>
  <si>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</si>
  <si>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</si>
  <si>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</si>
  <si>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</si>
  <si>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</si>
  <si>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</si>
  <si>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</si>
  <si>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</si>
  <si>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</si>
  <si>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</si>
  <si>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</si>
  <si>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</si>
  <si>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</si>
  <si>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</si>
  <si>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</si>
  <si>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</si>
  <si>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</si>
  <si>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</si>
  <si>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</si>
  <si>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</si>
  <si>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</si>
  <si>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</si>
  <si>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</si>
  <si>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</si>
  <si>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</si>
  <si>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</si>
  <si>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</si>
  <si>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</si>
  <si>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</si>
  <si>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</si>
  <si>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</si>
  <si>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</si>
  <si>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</si>
  <si>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</si>
  <si>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</si>
  <si>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</si>
  <si>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</si>
  <si>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</si>
  <si>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</si>
  <si>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</si>
  <si>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</si>
  <si>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</si>
  <si>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</si>
  <si>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</si>
  <si>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</si>
  <si>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</si>
  <si>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</si>
  <si>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</si>
  <si>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</si>
  <si>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</si>
  <si>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</si>
  <si>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</si>
  <si>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</si>
  <si>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</si>
  <si>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</si>
  <si>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</si>
  <si>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</si>
  <si>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</si>
  <si>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</si>
  <si>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</si>
  <si>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</si>
  <si>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</si>
  <si>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</si>
  <si>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</si>
  <si>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</si>
  <si>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</si>
  <si>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</si>
  <si>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</si>
  <si>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</si>
  <si>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</si>
  <si>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</si>
  <si>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</si>
  <si>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</si>
  <si>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</si>
  <si>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</si>
  <si>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</si>
  <si>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</si>
  <si>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</si>
  <si>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</si>
  <si>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</si>
  <si>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</si>
  <si>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</si>
  <si>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</si>
  <si>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</si>
  <si>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</si>
  <si>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</si>
  <si>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</si>
  <si>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</si>
  <si>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</si>
  <si>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</si>
  <si>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</si>
  <si>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</si>
  <si>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</si>
  <si>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</si>
  <si>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</si>
  <si>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</si>
  <si>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</si>
  <si>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</si>
  <si>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</si>
  <si>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</si>
  <si>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</si>
  <si>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</si>
  <si>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</si>
  <si>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</si>
  <si>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</si>
  <si>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</si>
  <si>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</si>
  <si>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</si>
  <si>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</si>
  <si>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</si>
  <si>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</si>
  <si>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</si>
  <si>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</si>
  <si>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</si>
  <si>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</si>
  <si>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</si>
  <si>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</si>
  <si>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</si>
  <si>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</si>
  <si>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</si>
  <si>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</si>
  <si>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</si>
  <si>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</si>
  <si>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</si>
  <si>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</si>
  <si>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</si>
  <si>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</si>
  <si>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</si>
  <si>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</si>
  <si>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</si>
  <si>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</si>
  <si>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</si>
  <si>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</si>
  <si>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</si>
  <si>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</si>
  <si>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</si>
  <si>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</si>
  <si>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</si>
  <si>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</si>
  <si>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</si>
  <si>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</si>
  <si>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</si>
  <si>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</si>
  <si>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</si>
  <si>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</si>
  <si>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</si>
  <si>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</si>
  <si>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</si>
  <si>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</si>
  <si>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</si>
  <si>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</si>
  <si>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</si>
  <si>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</si>
  <si>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</si>
  <si>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</si>
  <si>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</si>
  <si>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</si>
  <si>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</si>
  <si>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</si>
  <si>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</si>
  <si>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</si>
  <si>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</si>
  <si>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</si>
  <si>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</si>
  <si>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</si>
  <si>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</si>
  <si>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</si>
  <si>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</si>
  <si>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</si>
  <si>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</si>
  <si>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</si>
  <si>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</si>
  <si>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</si>
  <si>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</si>
  <si>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</si>
  <si>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</si>
  <si>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</si>
  <si>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</si>
  <si>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</si>
  <si>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</si>
  <si>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</si>
  <si>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</si>
  <si>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</si>
  <si>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</si>
  <si>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</si>
  <si>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</si>
  <si>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</si>
  <si>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</si>
  <si>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</si>
  <si>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</si>
  <si>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</si>
  <si>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</si>
  <si>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</si>
  <si>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</si>
  <si>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</si>
  <si>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</si>
  <si>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</si>
  <si>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</si>
  <si>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</si>
  <si>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</si>
  <si>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</si>
  <si>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</si>
  <si>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</si>
  <si>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</si>
  <si>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</si>
  <si>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</si>
  <si>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</si>
  <si>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</si>
  <si>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</si>
  <si>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</si>
  <si>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</si>
  <si>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</si>
  <si>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</si>
  <si>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</si>
  <si>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</si>
  <si>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</si>
  <si>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</si>
  <si>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</si>
  <si>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</si>
  <si>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</si>
  <si>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</si>
  <si>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</si>
  <si>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</si>
  <si>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</si>
  <si>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</si>
  <si>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</si>
  <si>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</si>
  <si>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</si>
  <si>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</si>
  <si>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</si>
  <si>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</si>
  <si>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</si>
  <si>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</si>
  <si>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</si>
  <si>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</si>
  <si>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</si>
  <si>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</si>
  <si>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</si>
  <si>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</si>
  <si>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</si>
  <si>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</si>
  <si>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</si>
  <si>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</si>
  <si>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</si>
  <si>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</si>
  <si>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</si>
  <si>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</si>
  <si>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</si>
  <si>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</si>
  <si>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</si>
  <si>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</si>
  <si>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</si>
  <si>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</si>
  <si>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</si>
  <si>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</si>
  <si>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</si>
  <si>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</si>
  <si>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</si>
  <si>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</si>
  <si>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</si>
  <si>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</si>
  <si>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</si>
  <si>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</si>
  <si>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</si>
  <si>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</si>
  <si>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</si>
  <si>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</si>
  <si>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</si>
  <si>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</si>
  <si>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</si>
  <si>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</si>
  <si>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</si>
  <si>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</si>
  <si>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</si>
  <si>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</si>
  <si>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</si>
  <si>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</si>
  <si>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</si>
  <si>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</si>
  <si>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</si>
  <si>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</si>
  <si>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</si>
  <si>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</si>
  <si>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</si>
  <si>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</si>
  <si>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</si>
  <si>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</si>
  <si>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</si>
  <si>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</si>
  <si>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</si>
  <si>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</si>
  <si>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</si>
  <si>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</si>
  <si>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</si>
  <si>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</si>
  <si>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</si>
  <si>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</si>
  <si>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</si>
  <si>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</si>
  <si>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</si>
  <si>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</si>
  <si>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</si>
  <si>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</si>
  <si>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</si>
  <si>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</si>
  <si>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</si>
  <si>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</si>
  <si>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</si>
  <si>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</si>
  <si>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</si>
  <si>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</si>
  <si>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</si>
  <si>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</si>
  <si>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</si>
  <si>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</si>
  <si>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</si>
  <si>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</si>
  <si>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</si>
  <si>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</si>
  <si>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</si>
  <si>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</si>
  <si>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</si>
  <si>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</si>
  <si>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</si>
  <si>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</si>
  <si>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</si>
  <si>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</si>
  <si>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</si>
  <si>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</si>
  <si>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</si>
  <si>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</si>
  <si>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</si>
  <si>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</si>
  <si>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</si>
  <si>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</si>
  <si>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</si>
  <si>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</si>
  <si>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</si>
  <si>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</si>
  <si>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</si>
  <si>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</si>
  <si>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</si>
  <si>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</si>
  <si>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</si>
  <si>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</si>
  <si>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</si>
  <si>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</si>
  <si>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</si>
  <si>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</si>
  <si>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</si>
  <si>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</si>
  <si>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</si>
  <si>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</si>
  <si>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</si>
  <si>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</si>
  <si>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</si>
  <si>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</si>
  <si>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</si>
  <si>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</si>
  <si>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</si>
  <si>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</si>
  <si>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</si>
  <si>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</si>
  <si>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</si>
  <si>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</si>
  <si>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</si>
  <si>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</si>
  <si>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</si>
  <si>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</si>
  <si>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</si>
  <si>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</si>
  <si>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</si>
  <si>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</si>
  <si>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</si>
  <si>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</si>
  <si>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</si>
  <si>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</si>
  <si>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</si>
  <si>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</si>
  <si>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</si>
  <si>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</si>
  <si>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</si>
  <si>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</si>
  <si>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</si>
  <si>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</si>
  <si>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</si>
  <si>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</si>
  <si>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</si>
  <si>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</si>
  <si>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</si>
  <si>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</si>
  <si>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</si>
  <si>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</si>
  <si>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</si>
  <si>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</si>
  <si>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</si>
  <si>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</si>
  <si>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</si>
  <si>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</si>
  <si>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</si>
  <si>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</si>
  <si>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</si>
  <si>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</si>
  <si>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</si>
  <si>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</si>
  <si>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</si>
  <si>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</si>
  <si>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</si>
  <si>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</si>
  <si>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</si>
  <si>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</si>
  <si>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</si>
  <si>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</si>
  <si>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</si>
  <si>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</si>
  <si>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</si>
  <si>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</si>
  <si>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</si>
  <si>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</si>
  <si>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</si>
  <si>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</si>
  <si>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</si>
  <si>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</si>
  <si>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</si>
  <si>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</si>
  <si>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</si>
  <si>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</si>
  <si>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</si>
  <si>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</si>
  <si>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</si>
  <si>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</si>
  <si>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</si>
  <si>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</si>
  <si>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</si>
  <si>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</si>
  <si>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</si>
  <si>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</si>
  <si>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</si>
  <si>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</si>
  <si>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</si>
  <si>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</si>
  <si>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</si>
  <si>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</si>
  <si>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</si>
  <si>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</si>
  <si>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</si>
  <si>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</si>
  <si>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</si>
  <si>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</si>
  <si>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</si>
  <si>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</si>
  <si>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</si>
  <si>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</si>
  <si>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</si>
  <si>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</si>
  <si>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</si>
  <si>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</si>
  <si>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</si>
  <si>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</si>
  <si>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</si>
  <si>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</si>
  <si>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</si>
  <si>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</si>
  <si>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</si>
  <si>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</si>
  <si>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</si>
  <si>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</si>
  <si>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</si>
  <si>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</si>
  <si>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</si>
  <si>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</si>
  <si>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</si>
  <si>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</si>
  <si>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</si>
  <si>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</si>
  <si>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</si>
  <si>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</si>
  <si>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</si>
  <si>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</si>
  <si>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</si>
  <si>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</si>
  <si>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</si>
  <si>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</si>
  <si>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</si>
  <si>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</si>
  <si>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</si>
  <si>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</si>
  <si>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</si>
  <si>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</si>
  <si>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</si>
  <si>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</si>
  <si>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</si>
  <si>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</si>
  <si>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</si>
  <si>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</si>
  <si>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</si>
  <si>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</si>
  <si>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</si>
  <si>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</si>
  <si>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</si>
  <si>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</si>
  <si>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</si>
  <si>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</si>
  <si>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</si>
  <si>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</si>
  <si>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</si>
  <si>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</si>
  <si>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</si>
  <si>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</si>
  <si>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</si>
  <si>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</si>
  <si>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</si>
  <si>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</si>
  <si>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</si>
  <si>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</si>
  <si>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</si>
  <si>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</si>
  <si>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</si>
  <si>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</si>
  <si>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</si>
  <si>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</si>
  <si>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</si>
  <si>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</si>
  <si>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</si>
  <si>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</si>
  <si>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</si>
  <si>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</si>
  <si>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</si>
  <si>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</si>
  <si>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</si>
  <si>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</si>
  <si>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</si>
  <si>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</si>
  <si>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</si>
  <si>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</si>
  <si>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</si>
  <si>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</si>
  <si>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</si>
  <si>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</si>
  <si>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</si>
  <si>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</si>
  <si>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</si>
  <si>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</si>
  <si>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</si>
  <si>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</si>
  <si>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</si>
  <si>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</si>
  <si>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</si>
  <si>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</si>
  <si>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</si>
  <si>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</si>
  <si>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</si>
  <si>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</si>
  <si>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</si>
  <si>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</si>
  <si>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</si>
  <si>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</si>
  <si>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</si>
  <si>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</si>
  <si>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</si>
  <si>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</si>
  <si>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</si>
  <si>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</si>
  <si>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</si>
  <si>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</si>
  <si>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</si>
  <si>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</si>
  <si>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</si>
  <si>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</si>
  <si>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</si>
  <si>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</si>
  <si>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</si>
  <si>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</si>
  <si>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</si>
  <si>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</si>
  <si>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</si>
  <si>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</si>
  <si>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</si>
  <si>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</si>
  <si>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</si>
  <si>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</si>
  <si>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</si>
  <si>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</si>
  <si>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</si>
  <si>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</si>
  <si>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</si>
  <si>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</si>
  <si>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</si>
  <si>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</si>
  <si>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</si>
  <si>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</si>
  <si>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</si>
  <si>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</si>
  <si>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</si>
  <si>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</si>
  <si>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</si>
  <si>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</si>
  <si>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</si>
  <si>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</si>
  <si>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</si>
  <si>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</si>
  <si>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</si>
  <si>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</si>
  <si>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</si>
  <si>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</si>
  <si>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</si>
  <si>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</si>
  <si>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</si>
  <si>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</si>
  <si>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</si>
  <si>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</si>
  <si>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</si>
  <si>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</si>
  <si>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</si>
  <si>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</si>
  <si>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</si>
  <si>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</si>
  <si>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</si>
  <si>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</si>
  <si>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</si>
  <si>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</si>
  <si>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</si>
  <si>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</si>
  <si>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</si>
  <si>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</si>
  <si>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</si>
  <si>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</si>
  <si>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</si>
  <si>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</si>
  <si>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</si>
  <si>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</si>
  <si>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</si>
  <si>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</si>
  <si>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</si>
  <si>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</si>
  <si>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</si>
  <si>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</si>
  <si>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</si>
  <si>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</si>
  <si>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</si>
  <si>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</si>
  <si>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</si>
  <si>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</si>
  <si>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</si>
  <si>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</si>
  <si>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</si>
  <si>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</si>
  <si>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</si>
  <si>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</si>
  <si>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</si>
  <si>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</si>
  <si>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</si>
  <si>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</si>
  <si>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</si>
  <si>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</si>
  <si>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</si>
  <si>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</si>
  <si>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</si>
  <si>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</si>
  <si>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</si>
  <si>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</si>
  <si>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</si>
  <si>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</si>
  <si>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</si>
  <si>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</si>
  <si>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</si>
  <si>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</si>
  <si>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</si>
  <si>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</si>
  <si>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</si>
  <si>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</si>
  <si>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</si>
  <si>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</si>
  <si>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</si>
  <si>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</si>
  <si>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</si>
  <si>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</si>
  <si>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</si>
  <si>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</si>
  <si>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</si>
  <si>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</si>
  <si>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</si>
  <si>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</si>
  <si>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</si>
  <si>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</si>
  <si>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</si>
  <si>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</si>
  <si>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</si>
  <si>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</si>
  <si>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</si>
  <si>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</si>
  <si>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</si>
  <si>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</si>
  <si>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</si>
  <si>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</si>
  <si>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</si>
  <si>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</si>
  <si>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</si>
  <si>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</si>
  <si>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</si>
  <si>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</si>
  <si>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</si>
  <si>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</si>
  <si>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</si>
  <si>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</si>
  <si>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</si>
  <si>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</si>
  <si>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</si>
  <si>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</si>
  <si>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</si>
  <si>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</si>
  <si>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</si>
  <si>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</si>
  <si>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</si>
  <si>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</si>
  <si>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</si>
  <si>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</si>
  <si>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</si>
  <si>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</si>
  <si>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</si>
  <si>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</si>
  <si>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</si>
  <si>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</si>
  <si>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</si>
  <si>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</si>
  <si>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</si>
  <si>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</si>
  <si>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</si>
  <si>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</si>
  <si>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</si>
  <si>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</si>
  <si>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</si>
  <si>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</si>
  <si>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</si>
  <si>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</si>
  <si>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</si>
  <si>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</si>
  <si>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</si>
  <si>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</si>
  <si>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</si>
  <si>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</si>
  <si>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</si>
  <si>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</si>
  <si>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</si>
  <si>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</si>
  <si>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</si>
  <si>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</si>
  <si>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</si>
  <si>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</si>
  <si>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</si>
  <si>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</si>
  <si>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</si>
  <si>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</si>
  <si>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</si>
  <si>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</si>
  <si>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</si>
  <si>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</si>
  <si>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</si>
  <si>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</si>
  <si>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</si>
  <si>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</si>
  <si>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</si>
  <si>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</si>
  <si>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</si>
  <si>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</si>
  <si>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</si>
  <si>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</si>
  <si>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</si>
  <si>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</si>
  <si>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</si>
  <si>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</si>
  <si>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</si>
  <si>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</si>
  <si>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</si>
  <si>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</si>
  <si>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</si>
  <si>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</si>
  <si>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</si>
  <si>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</si>
  <si>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</si>
  <si>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</si>
  <si>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</si>
  <si>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</si>
  <si>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</si>
  <si>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</si>
  <si>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</si>
  <si>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</si>
  <si>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</si>
  <si>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</si>
  <si>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</si>
  <si>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</si>
  <si>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</si>
  <si>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</si>
  <si>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</si>
  <si>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</si>
  <si>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</si>
  <si>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</si>
  <si>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</si>
  <si>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</si>
  <si>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</si>
  <si>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</si>
  <si>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</si>
  <si>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</si>
  <si>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</si>
  <si>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</si>
  <si>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</si>
  <si>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</si>
  <si>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</si>
  <si>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</si>
  <si>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</si>
  <si>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</si>
  <si>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</si>
  <si>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</si>
  <si>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</si>
  <si>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</si>
  <si>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</si>
  <si>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</si>
  <si>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</si>
  <si>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</si>
  <si>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</si>
  <si>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</si>
  <si>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</si>
  <si>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</si>
  <si>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</si>
  <si>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</si>
  <si>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</si>
  <si>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</si>
  <si>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</si>
  <si>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</si>
  <si>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</si>
  <si>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</si>
  <si>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</si>
  <si>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</si>
  <si>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</si>
  <si>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</si>
  <si>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</si>
  <si>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</si>
  <si>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</si>
  <si>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</si>
  <si>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</si>
  <si>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</si>
  <si>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</si>
  <si>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</si>
  <si>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</si>
  <si>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</si>
  <si>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</si>
  <si>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</si>
  <si>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</si>
  <si>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</si>
  <si>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</si>
  <si>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</si>
  <si>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</si>
  <si>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</si>
  <si>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</si>
  <si>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</si>
  <si>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</si>
  <si>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</si>
  <si>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</si>
  <si>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</si>
  <si>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</si>
  <si>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</si>
  <si>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</si>
  <si>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</si>
  <si>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</si>
  <si>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</si>
  <si>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</si>
  <si>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</si>
  <si>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</si>
  <si>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</si>
  <si>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</si>
  <si>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</si>
  <si>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</si>
  <si>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</si>
  <si>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</si>
  <si>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</si>
  <si>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</si>
  <si>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</si>
  <si>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</si>
  <si>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</si>
  <si>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</si>
  <si>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</si>
  <si>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</si>
  <si>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</si>
  <si>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</si>
  <si>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</si>
  <si>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</si>
  <si>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</si>
  <si>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</si>
  <si>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</si>
  <si>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</si>
  <si>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</si>
  <si>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</si>
  <si>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</si>
  <si>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</si>
  <si>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</si>
  <si>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</si>
  <si>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</si>
  <si>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</si>
  <si>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</si>
  <si>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</si>
  <si>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</si>
  <si>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</si>
  <si>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</si>
  <si>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</si>
  <si>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</si>
  <si>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</si>
  <si>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</si>
  <si>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</si>
  <si>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</si>
  <si>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</si>
  <si>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</si>
  <si>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</si>
  <si>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</si>
  <si>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</si>
  <si>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</si>
  <si>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</si>
  <si>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</si>
  <si>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</si>
  <si>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</si>
  <si>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</si>
  <si>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</si>
  <si>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</si>
  <si>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</si>
  <si>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</si>
  <si>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</si>
  <si>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</si>
  <si>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</si>
  <si>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</si>
  <si>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</si>
  <si>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</si>
  <si>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</si>
  <si>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</si>
  <si>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</si>
  <si>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</si>
  <si>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</si>
  <si>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</si>
  <si>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</si>
  <si>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</si>
  <si>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</si>
  <si>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</si>
  <si>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</si>
  <si>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</si>
  <si>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</si>
  <si>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</si>
  <si>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</si>
  <si>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</si>
  <si>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</si>
  <si>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</si>
  <si>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</si>
  <si>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</si>
  <si>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</si>
  <si>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</si>
  <si>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</si>
  <si>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</si>
  <si>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</si>
  <si>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</si>
  <si>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</si>
  <si>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</si>
  <si>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</si>
  <si>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</si>
  <si>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</si>
  <si>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</si>
  <si>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</si>
  <si>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</si>
  <si>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</si>
  <si>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</si>
  <si>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</si>
  <si>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</si>
  <si>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</si>
  <si>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</si>
  <si>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</si>
  <si>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</si>
  <si>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</si>
  <si>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</si>
  <si>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</si>
  <si>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</si>
  <si>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</si>
  <si>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</si>
  <si>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</si>
  <si>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</si>
  <si>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</si>
  <si>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</si>
  <si>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</si>
  <si>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</si>
  <si>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</si>
  <si>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</si>
  <si>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</si>
  <si>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</si>
  <si>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</si>
  <si>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</si>
  <si>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</si>
  <si>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</si>
  <si>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</si>
  <si>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</si>
  <si>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</si>
  <si>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</si>
  <si>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</si>
  <si>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</si>
  <si>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</si>
  <si>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</si>
  <si>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</si>
  <si>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</si>
  <si>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</si>
  <si>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</si>
  <si>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</si>
  <si>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</si>
  <si>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</si>
  <si>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</si>
  <si>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</si>
  <si>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</si>
  <si>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</si>
  <si>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</si>
  <si>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</si>
  <si>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</si>
  <si>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</si>
  <si>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</si>
  <si>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</si>
  <si>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</si>
  <si>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</si>
  <si>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</si>
  <si>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</si>
  <si>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</si>
  <si>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</si>
  <si>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</si>
  <si>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</si>
  <si>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</si>
  <si>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</si>
  <si>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</si>
  <si>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</si>
  <si>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</si>
  <si>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</si>
  <si>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</si>
  <si>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</si>
  <si>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</si>
  <si>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</si>
  <si>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</si>
  <si>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</si>
  <si>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</si>
  <si>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</si>
  <si>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</si>
  <si>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</si>
  <si>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</si>
  <si>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</si>
  <si>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</si>
  <si>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</si>
  <si>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</si>
  <si>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</si>
  <si>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</si>
  <si>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</si>
  <si>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</si>
  <si>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</si>
  <si>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</si>
  <si>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</si>
  <si>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</si>
  <si>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</si>
  <si>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</si>
  <si>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</si>
  <si>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</si>
  <si>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</si>
  <si>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</si>
  <si>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</si>
  <si>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</si>
  <si>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</si>
  <si>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</si>
  <si>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</si>
  <si>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</si>
  <si>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</si>
  <si>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</si>
  <si>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</si>
  <si>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</si>
  <si>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</si>
  <si>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</si>
  <si>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</si>
  <si>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</si>
  <si>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</si>
  <si>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</si>
  <si>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</si>
  <si>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</si>
  <si>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</si>
  <si>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</si>
  <si>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</si>
  <si>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</si>
  <si>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</si>
  <si>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</si>
  <si>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</si>
  <si>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</si>
  <si>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</si>
  <si>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</si>
  <si>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</si>
  <si>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</si>
  <si>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</si>
  <si>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</si>
  <si>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</si>
  <si>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</si>
  <si>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</si>
  <si>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</si>
  <si>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</si>
  <si>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</si>
  <si>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</si>
  <si>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</si>
  <si>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</si>
  <si>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</si>
  <si>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</si>
  <si>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</si>
  <si>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</si>
  <si>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</si>
  <si>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</si>
  <si>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</si>
  <si>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</si>
  <si>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</si>
  <si>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</si>
  <si>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</si>
  <si>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</si>
  <si>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</si>
  <si>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</si>
  <si>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</si>
  <si>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</si>
  <si>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</si>
  <si>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</si>
  <si>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</si>
  <si>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</si>
  <si>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</si>
  <si>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</si>
  <si>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</si>
  <si>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</si>
  <si>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</si>
  <si>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</si>
  <si>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</si>
  <si>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</si>
  <si>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</si>
  <si>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</si>
  <si>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</si>
  <si>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</si>
  <si>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</si>
  <si>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</si>
  <si>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</si>
  <si>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</si>
  <si>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</si>
  <si>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</si>
  <si>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</si>
  <si>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</si>
  <si>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</si>
  <si>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</si>
  <si>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</si>
  <si>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</si>
  <si>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</si>
  <si>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</si>
  <si>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</si>
  <si>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</si>
  <si>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</si>
  <si>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</si>
  <si>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</si>
  <si>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</si>
  <si>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</si>
  <si>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</si>
  <si>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</si>
  <si>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</si>
  <si>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</si>
  <si>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</si>
  <si>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</si>
  <si>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</si>
  <si>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</si>
  <si>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</si>
  <si>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</si>
  <si>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</si>
  <si>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</si>
  <si>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</si>
  <si>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</si>
  <si>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</si>
  <si>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</si>
  <si>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</si>
  <si>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</si>
  <si>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</si>
  <si>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</si>
  <si>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</si>
  <si>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</si>
  <si>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</si>
  <si>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</si>
  <si>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</si>
  <si>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</si>
  <si>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</si>
  <si>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</si>
  <si>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</si>
  <si>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</si>
  <si>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</si>
  <si>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</si>
  <si>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</si>
  <si>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</si>
  <si>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</si>
  <si>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</si>
  <si>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</si>
  <si>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</si>
  <si>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</si>
  <si>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</si>
  <si>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</si>
  <si>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</si>
  <si>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</si>
  <si>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</si>
  <si>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</si>
  <si>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</si>
  <si>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</si>
  <si>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</si>
  <si>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</si>
  <si>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</si>
  <si>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</si>
  <si>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</si>
  <si>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</si>
  <si>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</si>
  <si>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</si>
  <si>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</si>
  <si>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</si>
  <si>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</si>
  <si>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</si>
  <si>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</si>
  <si>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</si>
  <si>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</si>
  <si>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</si>
  <si>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</si>
  <si>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</si>
  <si>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</si>
  <si>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</si>
  <si>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</si>
  <si>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</si>
  <si>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</si>
  <si>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</si>
  <si>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</si>
  <si>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</si>
  <si>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</si>
  <si>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</si>
  <si>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</si>
  <si>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</si>
  <si>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</si>
  <si>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</si>
  <si>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</si>
  <si>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</si>
  <si>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</si>
  <si>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</si>
  <si>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</si>
  <si>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</si>
  <si>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</si>
  <si>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</si>
  <si>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</si>
  <si>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</si>
  <si>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</si>
  <si>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</si>
  <si>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</si>
  <si>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</si>
  <si>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</si>
  <si>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</si>
  <si>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</si>
  <si>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</si>
  <si>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</si>
  <si>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</si>
  <si>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</si>
  <si>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</si>
  <si>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</si>
  <si>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</si>
  <si>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</si>
  <si>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</si>
  <si>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</si>
  <si>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</si>
  <si>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</si>
  <si>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</si>
  <si>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</si>
  <si>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</si>
  <si>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</si>
  <si>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</si>
  <si>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</si>
  <si>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</si>
  <si>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</si>
  <si>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</si>
  <si>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</si>
  <si>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</si>
  <si>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</si>
  <si>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</si>
  <si>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</si>
  <si>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</si>
  <si>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</si>
  <si>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</si>
  <si>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</si>
  <si>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</si>
  <si>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</si>
  <si>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</si>
  <si>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</si>
  <si>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</si>
  <si>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</si>
  <si>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</si>
  <si>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</si>
  <si>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</si>
  <si>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</si>
  <si>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</si>
  <si>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</si>
  <si>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</si>
  <si>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</si>
  <si>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</si>
  <si>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</si>
  <si>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</si>
  <si>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</si>
  <si>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</si>
  <si>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</si>
  <si>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</si>
  <si>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</si>
  <si>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</si>
  <si>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</si>
  <si>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</si>
  <si>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</si>
  <si>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</si>
  <si>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</si>
  <si>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</si>
  <si>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</si>
  <si>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</si>
  <si>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</si>
  <si>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</si>
  <si>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</si>
  <si>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</si>
  <si>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</si>
  <si>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</si>
  <si>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</si>
  <si>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</si>
  <si>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</si>
  <si>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</si>
  <si>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</si>
  <si>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</si>
  <si>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</si>
  <si>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</si>
  <si>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</si>
  <si>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</si>
  <si>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</si>
  <si>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</si>
  <si>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</si>
  <si>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</si>
  <si>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</si>
  <si>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</si>
  <si>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</si>
  <si>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</si>
  <si>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</si>
  <si>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</si>
  <si>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</si>
  <si>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</si>
  <si>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</si>
  <si>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</si>
  <si>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</si>
  <si>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</si>
  <si>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</si>
  <si>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</si>
  <si>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</si>
  <si>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</si>
  <si>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</si>
  <si>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</si>
  <si>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</si>
  <si>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</si>
  <si>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</si>
  <si>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</si>
  <si>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</si>
  <si>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</si>
  <si>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</si>
  <si>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</si>
  <si>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</si>
  <si>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</si>
  <si>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</si>
  <si>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</si>
  <si>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</si>
  <si>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</si>
  <si>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</si>
  <si>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</si>
  <si>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</si>
  <si>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</si>
  <si>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</si>
  <si>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</si>
  <si>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</si>
  <si>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</si>
  <si>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</si>
  <si>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</si>
  <si>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</si>
  <si>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</si>
  <si>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</si>
  <si>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</si>
  <si>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</si>
  <si>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</si>
  <si>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</si>
  <si>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</si>
  <si>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</si>
  <si>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</si>
  <si>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</si>
  <si>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</si>
  <si>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</si>
  <si>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</si>
  <si>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</si>
  <si>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</si>
  <si>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</si>
  <si>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</si>
  <si>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</si>
  <si>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</si>
  <si>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</si>
  <si>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</si>
  <si>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</si>
  <si>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</si>
  <si>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</si>
  <si>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</si>
  <si>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</si>
  <si>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</si>
  <si>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</si>
  <si>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</si>
  <si>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</si>
  <si>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</si>
  <si>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</si>
  <si>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</si>
  <si>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</si>
  <si>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</si>
  <si>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</si>
  <si>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</si>
  <si>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</si>
  <si>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</si>
  <si>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</si>
  <si>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</si>
  <si>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</si>
  <si>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</si>
  <si>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</si>
  <si>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</si>
  <si>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</si>
  <si>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</si>
  <si>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</si>
  <si>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</si>
  <si>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</si>
  <si>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</si>
  <si>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</si>
  <si>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</si>
  <si>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</si>
  <si>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</si>
  <si>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</si>
  <si>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</si>
  <si>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</si>
  <si>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</si>
  <si>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</si>
  <si>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</si>
  <si>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</si>
  <si>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</si>
  <si>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</si>
  <si>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</si>
  <si>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</si>
  <si>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</si>
  <si>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</si>
  <si>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</si>
  <si>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</si>
  <si>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</si>
  <si>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</si>
  <si>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</si>
  <si>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</si>
  <si>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</si>
  <si>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</si>
  <si>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</si>
  <si>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</si>
  <si>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</si>
  <si>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</si>
  <si>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</si>
  <si>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</si>
  <si>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</si>
  <si>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</si>
  <si>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</si>
  <si>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</si>
  <si>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</si>
  <si>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</si>
  <si>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</si>
  <si>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</si>
  <si>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</si>
  <si>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</si>
  <si>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</si>
  <si>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</si>
  <si>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</si>
  <si>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</si>
  <si>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</si>
  <si>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</si>
  <si>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</si>
  <si>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</si>
  <si>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</si>
  <si>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</si>
  <si>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</si>
  <si>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</si>
  <si>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</si>
  <si>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</si>
  <si>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</si>
  <si>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</si>
  <si>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</si>
  <si>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</si>
  <si>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</si>
  <si>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</si>
  <si>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</si>
  <si>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</si>
  <si>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</si>
  <si>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</si>
  <si>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</si>
  <si>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</si>
  <si>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</si>
  <si>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</si>
  <si>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</si>
  <si>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</si>
  <si>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</si>
  <si>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</si>
  <si>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</si>
  <si>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</si>
  <si>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</si>
  <si>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</si>
  <si>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</si>
  <si>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</si>
  <si>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</si>
  <si>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</si>
  <si>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</si>
  <si>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</si>
  <si>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</si>
  <si>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</si>
  <si>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</si>
  <si>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</si>
  <si>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</si>
  <si>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</si>
  <si>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</si>
  <si>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</si>
  <si>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</si>
  <si>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</si>
  <si>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</si>
  <si>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</si>
  <si>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</si>
  <si>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</si>
  <si>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</si>
  <si>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</si>
  <si>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</si>
  <si>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</si>
  <si>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</si>
  <si>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</si>
  <si>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</si>
  <si>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</si>
  <si>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</si>
  <si>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</si>
  <si>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</si>
  <si>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</si>
  <si>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</si>
  <si>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</si>
  <si>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</si>
  <si>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</si>
  <si>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</si>
  <si>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</si>
  <si>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</si>
  <si>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</si>
  <si>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</si>
  <si>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</si>
  <si>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</si>
  <si>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</si>
  <si>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</si>
  <si>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</si>
  <si>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</si>
  <si>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</si>
  <si>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</si>
  <si>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</si>
  <si>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</si>
  <si>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</si>
  <si>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</si>
  <si>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</si>
  <si>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</si>
  <si>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</si>
  <si>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</si>
  <si>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</si>
  <si>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</si>
  <si>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</si>
  <si>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</si>
  <si>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</si>
  <si>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</si>
  <si>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</si>
  <si>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</si>
  <si>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</si>
  <si>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</si>
  <si>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</si>
  <si>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</si>
  <si>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</si>
  <si>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</si>
  <si>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</si>
  <si>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</si>
  <si>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</si>
  <si>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</si>
  <si>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</si>
  <si>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</si>
  <si>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</si>
  <si>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</si>
  <si>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</si>
  <si>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</si>
  <si>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</si>
  <si>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</si>
  <si>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</si>
  <si>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</si>
  <si>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</si>
  <si>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</si>
  <si>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</si>
  <si>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</si>
  <si>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</si>
  <si>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</si>
  <si>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</si>
  <si>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</si>
  <si>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</si>
  <si>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</si>
  <si>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</si>
  <si>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</si>
  <si>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</si>
  <si>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</si>
  <si>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</si>
  <si>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</si>
  <si>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</si>
  <si>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</si>
  <si>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</si>
  <si>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</si>
  <si>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</si>
  <si>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</si>
  <si>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</si>
  <si>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</si>
  <si>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</si>
  <si>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</si>
  <si>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</si>
  <si>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</si>
  <si>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</si>
  <si>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</si>
  <si>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</si>
  <si>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</si>
  <si>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</si>
  <si>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</si>
  <si>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</si>
  <si>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</si>
  <si>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</si>
  <si>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</si>
  <si>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</si>
  <si>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</si>
  <si>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</si>
  <si>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</si>
  <si>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</si>
  <si>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</si>
  <si>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</si>
  <si>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</si>
  <si>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</si>
  <si>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</si>
  <si>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</si>
  <si>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</si>
  <si>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</si>
  <si>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</si>
  <si>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</si>
  <si>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</si>
  <si>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</si>
  <si>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</si>
  <si>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</si>
  <si>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</si>
  <si>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</si>
  <si>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</si>
  <si>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</si>
  <si>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</si>
  <si>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</si>
  <si>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</si>
  <si>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</si>
  <si>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</si>
  <si>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</si>
  <si>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</si>
  <si>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</si>
  <si>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</si>
  <si>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</si>
  <si>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</si>
  <si>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</si>
  <si>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</si>
  <si>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</si>
  <si>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</si>
  <si>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</si>
  <si>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</si>
  <si>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</si>
  <si>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</si>
  <si>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</si>
  <si>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</si>
  <si>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</si>
  <si>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</si>
  <si>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</si>
  <si>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</si>
  <si>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</si>
  <si>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</si>
  <si>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</si>
  <si>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</si>
  <si>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</si>
  <si>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</si>
  <si>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</si>
  <si>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</si>
  <si>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</si>
  <si>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</si>
  <si>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</si>
  <si>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</si>
  <si>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</si>
  <si>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</si>
  <si>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</si>
  <si>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</si>
  <si>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</si>
  <si>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</si>
  <si>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</si>
  <si>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</si>
  <si>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</si>
  <si>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</si>
  <si>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</si>
  <si>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</si>
  <si>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</si>
  <si>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</si>
  <si>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</si>
  <si>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</si>
  <si>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</si>
  <si>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</si>
  <si>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</si>
  <si>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</si>
  <si>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</si>
  <si>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</si>
  <si>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</si>
  <si>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</si>
  <si>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</si>
  <si>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</si>
  <si>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</si>
  <si>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</si>
  <si>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</si>
  <si>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</si>
  <si>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</si>
  <si>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</si>
  <si>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</si>
  <si>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</si>
  <si>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</si>
  <si>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</si>
  <si>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</si>
  <si>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</si>
  <si>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</si>
  <si>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</si>
  <si>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</si>
  <si>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</si>
  <si>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</si>
  <si>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</si>
  <si>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</si>
  <si>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</si>
  <si>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</si>
  <si>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</si>
  <si>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</si>
  <si>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</si>
  <si>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</si>
  <si>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</si>
  <si>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</si>
  <si>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</si>
  <si>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</si>
  <si>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</si>
  <si>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</si>
  <si>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</si>
  <si>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</si>
  <si>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</si>
  <si>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</si>
  <si>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</si>
  <si>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</si>
  <si>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</si>
  <si>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</si>
  <si>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</si>
  <si>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</si>
  <si>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</si>
  <si>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</si>
  <si>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</si>
  <si>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</si>
  <si>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</si>
  <si>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</si>
  <si>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</si>
  <si>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</si>
  <si>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</si>
  <si>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</si>
  <si>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</si>
  <si>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</si>
  <si>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</si>
  <si>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</si>
  <si>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</si>
  <si>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</si>
  <si>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</si>
  <si>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</si>
  <si>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</si>
  <si>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</si>
  <si>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</si>
  <si>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</si>
  <si>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</si>
  <si>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</si>
  <si>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</si>
  <si>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</si>
  <si>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</si>
  <si>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</si>
  <si>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</si>
  <si>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</si>
  <si>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</si>
  <si>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</si>
  <si>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</si>
  <si>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</si>
  <si>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</si>
  <si>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</si>
  <si>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</si>
  <si>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</si>
  <si>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</si>
  <si>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</si>
  <si>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</si>
  <si>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</si>
  <si>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</si>
  <si>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</si>
  <si>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</si>
  <si>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</si>
  <si>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</si>
  <si>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</si>
  <si>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</si>
  <si>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</si>
  <si>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</si>
  <si>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</si>
  <si>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</si>
  <si>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</si>
  <si>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</si>
  <si>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</si>
  <si>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</si>
  <si>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</si>
  <si>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</si>
  <si>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</si>
  <si>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</si>
  <si>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</si>
  <si>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</si>
  <si>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</si>
  <si>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</si>
  <si>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</si>
  <si>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</si>
  <si>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</si>
  <si>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</si>
  <si>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</si>
  <si>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</si>
  <si>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</si>
  <si>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</si>
  <si>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</si>
  <si>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</si>
  <si>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</si>
  <si>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</si>
  <si>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</si>
  <si>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</si>
  <si>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</si>
  <si>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</si>
  <si>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</si>
  <si>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</si>
  <si>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</si>
  <si>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</si>
  <si>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</si>
  <si>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</si>
  <si>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</si>
  <si>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</si>
  <si>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</si>
  <si>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</si>
  <si>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</si>
  <si>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</si>
  <si>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</si>
  <si>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</si>
  <si>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</si>
  <si>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</si>
  <si>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</si>
  <si>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</si>
  <si>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</si>
  <si>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</si>
  <si>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</si>
  <si>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</si>
  <si>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</si>
  <si>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</si>
  <si>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</si>
  <si>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</si>
  <si>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</si>
  <si>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</si>
  <si>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</si>
  <si>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</si>
  <si>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</si>
  <si>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</si>
  <si>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</si>
  <si>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</si>
  <si>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</si>
  <si>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</si>
  <si>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</si>
  <si>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</si>
  <si>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</si>
  <si>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</si>
  <si>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</si>
  <si>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</si>
  <si>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</si>
  <si>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</si>
  <si>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</si>
  <si>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</si>
  <si>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</si>
  <si>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</si>
  <si>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</si>
  <si>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</si>
  <si>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</si>
  <si>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</si>
  <si>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</si>
  <si>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</si>
  <si>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</si>
  <si>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</si>
  <si>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</si>
  <si>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</si>
  <si>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</si>
  <si>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</si>
  <si>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</si>
  <si>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</si>
  <si>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</si>
  <si>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</si>
  <si>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</si>
  <si>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</si>
  <si>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</si>
  <si>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</si>
  <si>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</si>
  <si>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</si>
  <si>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</si>
  <si>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</si>
  <si>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</si>
  <si>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</si>
  <si>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</si>
  <si>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</si>
  <si>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</si>
  <si>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</si>
  <si>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</si>
  <si>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</si>
  <si>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</si>
  <si>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</si>
  <si>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</si>
  <si>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</si>
  <si>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</si>
  <si>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</si>
  <si>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</si>
  <si>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</si>
  <si>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</si>
  <si>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</si>
  <si>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</si>
  <si>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</si>
  <si>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</si>
  <si>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</si>
  <si>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</si>
  <si>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</si>
  <si>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</si>
  <si>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</si>
  <si>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</si>
  <si>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</si>
  <si>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</si>
  <si>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</si>
  <si>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</si>
  <si>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</si>
  <si>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</si>
  <si>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</si>
  <si>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</si>
  <si>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</si>
  <si>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</si>
  <si>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</si>
  <si>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</si>
  <si>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</si>
  <si>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</si>
  <si>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</si>
  <si>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</si>
  <si>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</si>
  <si>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</si>
  <si>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</si>
  <si>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</si>
  <si>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</si>
  <si>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</si>
  <si>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</si>
  <si>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</si>
  <si>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</si>
  <si>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</si>
  <si>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</si>
  <si>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</si>
  <si>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</si>
  <si>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</si>
  <si>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</si>
  <si>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</si>
  <si>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</si>
  <si>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</si>
  <si>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</si>
  <si>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</si>
  <si>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</si>
  <si>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</si>
  <si>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</si>
  <si>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</si>
  <si>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</si>
  <si>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</si>
  <si>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</si>
  <si>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</si>
  <si>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</si>
  <si>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</si>
  <si>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</si>
  <si>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</si>
  <si>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</si>
  <si>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</si>
  <si>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</si>
  <si>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</si>
  <si>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</si>
  <si>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</si>
  <si>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</si>
  <si>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</si>
  <si>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</si>
  <si>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</si>
  <si>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</si>
  <si>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</si>
  <si>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</si>
  <si>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</si>
  <si>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</si>
  <si>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</si>
  <si>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</si>
  <si>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</si>
  <si>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</si>
  <si>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</si>
  <si>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</si>
  <si>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</si>
  <si>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</si>
  <si>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</si>
  <si>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</si>
  <si>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</si>
  <si>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</si>
  <si>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</si>
  <si>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</si>
  <si>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</si>
  <si>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</si>
  <si>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</si>
  <si>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</si>
  <si>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</si>
  <si>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</si>
  <si>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</si>
  <si>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</si>
  <si>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</si>
  <si>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</si>
  <si>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</si>
  <si>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</si>
  <si>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</si>
  <si>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</si>
  <si>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</si>
  <si>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</si>
  <si>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</si>
  <si>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</si>
  <si>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</si>
  <si>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</si>
  <si>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</si>
  <si>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</si>
  <si>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</si>
  <si>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</si>
  <si>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</si>
  <si>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</si>
  <si>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</si>
  <si>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</si>
  <si>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</si>
  <si>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</si>
  <si>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</si>
  <si>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</si>
  <si>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</si>
  <si>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</si>
  <si>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</si>
  <si>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</si>
  <si>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</si>
  <si>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</si>
  <si>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</si>
  <si>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</si>
  <si>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</si>
  <si>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</si>
  <si>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</si>
  <si>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</si>
  <si>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</si>
  <si>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</si>
  <si>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</si>
  <si>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</si>
  <si>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</si>
  <si>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</si>
  <si>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</si>
  <si>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</si>
  <si>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</si>
  <si>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</si>
  <si>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</si>
  <si>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</si>
  <si>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</si>
  <si>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</si>
  <si>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</si>
  <si>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</si>
  <si>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</si>
  <si>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</si>
  <si>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</si>
  <si>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</si>
  <si>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</si>
  <si>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</si>
  <si>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</si>
  <si>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</si>
  <si>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</si>
  <si>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</si>
  <si>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</si>
  <si>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</si>
  <si>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</si>
  <si>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</si>
  <si>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</si>
  <si>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</si>
  <si>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</si>
  <si>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</si>
  <si>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</si>
  <si>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</si>
  <si>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</si>
  <si>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</si>
  <si>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</si>
  <si>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</si>
  <si>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</si>
  <si>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</si>
  <si>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</si>
  <si>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</si>
  <si>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</si>
  <si>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</si>
  <si>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</si>
  <si>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</si>
  <si>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</si>
  <si>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</si>
  <si>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</si>
  <si>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</si>
  <si>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</si>
  <si>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</si>
  <si>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</si>
  <si>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</si>
  <si>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</si>
  <si>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</si>
  <si>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</si>
  <si>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</si>
  <si>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</si>
  <si>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</si>
  <si>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</si>
  <si>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</si>
  <si>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</si>
  <si>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</si>
  <si>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</si>
  <si>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</si>
  <si>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</si>
  <si>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</si>
  <si>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</si>
  <si>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</si>
  <si>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</si>
  <si>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</si>
  <si>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</si>
  <si>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</si>
  <si>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</si>
  <si>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</si>
  <si>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</si>
  <si>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</si>
  <si>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</si>
  <si>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</si>
  <si>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</si>
  <si>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</si>
  <si>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</si>
  <si>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</si>
  <si>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</si>
  <si>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</si>
  <si>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</si>
  <si>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</si>
  <si>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</si>
  <si>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</si>
  <si>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</si>
  <si>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</si>
  <si>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</si>
  <si>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</si>
  <si>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</si>
  <si>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</si>
  <si>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</si>
  <si>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</si>
  <si>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</si>
  <si>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</si>
  <si>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</si>
  <si>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</si>
  <si>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</si>
  <si>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</si>
  <si>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</si>
  <si>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</si>
  <si>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</si>
  <si>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</si>
  <si>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</si>
  <si>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</si>
  <si>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</si>
  <si>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</si>
  <si>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</si>
  <si>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</si>
  <si>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</si>
  <si>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</si>
  <si>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</si>
  <si>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</si>
  <si>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</si>
  <si>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</si>
  <si>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</si>
  <si>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</si>
  <si>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</si>
  <si>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</si>
  <si>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</si>
  <si>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</si>
  <si>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</si>
  <si>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</si>
  <si>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</si>
  <si>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</si>
  <si>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</si>
  <si>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</si>
  <si>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</si>
  <si>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</si>
  <si>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</si>
  <si>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</si>
  <si>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</si>
  <si>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</si>
  <si>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</si>
  <si>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</si>
  <si>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</si>
  <si>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</si>
  <si>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</si>
  <si>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</si>
  <si>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</si>
  <si>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</si>
  <si>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</si>
  <si>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</si>
  <si>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</si>
  <si>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</si>
  <si>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</si>
  <si>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</si>
  <si>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</si>
  <si>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</si>
  <si>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</si>
  <si>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</si>
  <si>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</si>
  <si>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</si>
  <si>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</si>
  <si>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</si>
  <si>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</si>
  <si>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</si>
  <si>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</si>
  <si>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</si>
  <si>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</si>
  <si>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</si>
  <si>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</si>
  <si>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</si>
  <si>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</si>
  <si>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</si>
  <si>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</si>
  <si>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</si>
  <si>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</si>
  <si>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</si>
  <si>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</si>
  <si>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</si>
  <si>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</si>
  <si>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</si>
  <si>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</si>
  <si>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</si>
  <si>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</si>
  <si>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</si>
  <si>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</si>
  <si>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</si>
  <si>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</si>
  <si>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</si>
  <si>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</si>
  <si>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</si>
  <si>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</si>
  <si>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</si>
  <si>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</si>
  <si>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</si>
  <si>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</si>
  <si>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</si>
  <si>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</si>
  <si>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</si>
  <si>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</si>
  <si>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</si>
  <si>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</si>
  <si>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</si>
  <si>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</si>
  <si>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</si>
  <si>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</si>
  <si>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</si>
  <si>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</si>
  <si>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</si>
  <si>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</si>
  <si>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</si>
  <si>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</si>
  <si>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</si>
  <si>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</si>
  <si>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</si>
  <si>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</si>
  <si>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</si>
  <si>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</si>
  <si>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</si>
  <si>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</si>
  <si>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</si>
  <si>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</si>
  <si>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</si>
  <si>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</si>
  <si>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</si>
  <si>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</si>
  <si>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</si>
  <si>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</si>
  <si>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</si>
  <si>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</si>
  <si>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</si>
  <si>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</si>
  <si>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</si>
  <si>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</si>
  <si>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</si>
  <si>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</si>
  <si>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</si>
  <si>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</si>
  <si>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</si>
  <si>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</si>
  <si>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</si>
  <si>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</si>
  <si>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</si>
  <si>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</si>
  <si>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</si>
  <si>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</si>
  <si>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</si>
  <si>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</si>
  <si>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</si>
  <si>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</si>
  <si>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</si>
  <si>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</si>
  <si>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</si>
  <si>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</si>
  <si>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</si>
  <si>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</si>
  <si>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</si>
  <si>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</si>
  <si>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</si>
  <si>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</si>
  <si>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</si>
  <si>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</si>
  <si>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</si>
  <si>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</si>
  <si>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</si>
  <si>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</si>
  <si>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</si>
  <si>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</si>
  <si>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</si>
  <si>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</si>
  <si>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</si>
  <si>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</si>
  <si>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</si>
  <si>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</si>
  <si>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</si>
  <si>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</si>
  <si>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</si>
  <si>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</si>
  <si>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</si>
  <si>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</si>
  <si>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</si>
  <si>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</si>
  <si>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</si>
  <si>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</si>
  <si>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</si>
  <si>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</si>
  <si>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</si>
  <si>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</si>
  <si>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</si>
  <si>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</si>
  <si>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</si>
  <si>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</si>
  <si>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</si>
  <si>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</si>
  <si>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</si>
  <si>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</si>
  <si>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</si>
  <si>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</si>
  <si>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</si>
  <si>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</si>
  <si>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</si>
  <si>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</si>
  <si>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</si>
  <si>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</si>
  <si>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</si>
  <si>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</si>
  <si>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</si>
  <si>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</si>
  <si>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</si>
  <si>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</si>
  <si>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</si>
  <si>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</si>
  <si>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</si>
  <si>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</si>
  <si>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</si>
  <si>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</si>
  <si>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</si>
  <si>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</si>
  <si>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</si>
  <si>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</si>
  <si>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</si>
  <si>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</si>
  <si>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</si>
  <si>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</si>
  <si>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</si>
  <si>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</si>
  <si>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</si>
  <si>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</si>
  <si>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</si>
  <si>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</si>
  <si>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</si>
  <si>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</si>
  <si>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</si>
  <si>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</si>
  <si>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</si>
  <si>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</si>
  <si>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</si>
  <si>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</si>
  <si>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</si>
  <si>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</si>
  <si>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</si>
  <si>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</si>
  <si>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</si>
  <si>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</si>
  <si>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</si>
  <si>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</si>
  <si>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</si>
  <si>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</si>
  <si>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</si>
  <si>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</si>
  <si>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</si>
  <si>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</si>
  <si>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</si>
  <si>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</si>
  <si>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</si>
  <si>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</si>
  <si>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</si>
  <si>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</si>
  <si>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</si>
  <si>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</si>
  <si>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</si>
  <si>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</si>
  <si>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</si>
  <si>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</si>
  <si>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</si>
  <si>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</si>
  <si>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</si>
  <si>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</si>
  <si>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</si>
  <si>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</si>
  <si>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</si>
  <si>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</si>
  <si>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</si>
  <si>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</si>
  <si>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</si>
  <si>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</si>
  <si>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</si>
  <si>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</si>
  <si>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</si>
  <si>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</si>
  <si>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</si>
  <si>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</si>
  <si>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</si>
  <si>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</si>
  <si>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</si>
  <si>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</si>
  <si>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</si>
  <si>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</si>
  <si>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</si>
  <si>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</si>
  <si>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</si>
  <si>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</si>
  <si>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</si>
  <si>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</si>
  <si>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</si>
  <si>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</si>
  <si>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</si>
  <si>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</si>
  <si>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</si>
  <si>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</si>
  <si>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</si>
  <si>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</si>
  <si>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</si>
  <si>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</si>
  <si>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</si>
  <si>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</si>
  <si>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</si>
  <si>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</si>
  <si>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</si>
  <si>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</si>
  <si>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</si>
  <si>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</si>
  <si>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</si>
  <si>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</si>
  <si>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</si>
  <si>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</si>
  <si>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</si>
  <si>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</si>
  <si>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</si>
  <si>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</si>
  <si>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</si>
  <si>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</si>
  <si>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</si>
  <si>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</si>
  <si>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</si>
  <si>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</si>
  <si>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</si>
  <si>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</si>
  <si>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</si>
  <si>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</si>
  <si>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</si>
  <si>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</si>
  <si>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</si>
  <si>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</si>
  <si>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</si>
  <si>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</si>
  <si>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</si>
  <si>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</si>
  <si>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</si>
  <si>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</si>
  <si>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</si>
  <si>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</si>
  <si>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</si>
  <si>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</si>
  <si>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</si>
  <si>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</si>
  <si>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</si>
  <si>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</si>
  <si>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</si>
  <si>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</si>
  <si>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</si>
  <si>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</si>
  <si>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</si>
  <si>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</si>
  <si>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</si>
  <si>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</si>
  <si>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</si>
  <si>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</si>
  <si>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</si>
  <si>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</si>
  <si>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</si>
  <si>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</si>
  <si>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</si>
  <si>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</si>
  <si>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</si>
  <si>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</si>
  <si>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</si>
  <si>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</si>
  <si>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</si>
  <si>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</si>
  <si>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</si>
  <si>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</si>
  <si>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</si>
  <si>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</si>
  <si>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</si>
  <si>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</si>
  <si>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</si>
  <si>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</si>
  <si>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</si>
  <si>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</si>
  <si>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</si>
  <si>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</si>
  <si>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</si>
  <si>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</si>
  <si>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</si>
  <si>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</si>
  <si>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</si>
  <si>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</si>
  <si>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</si>
  <si>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</si>
  <si>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</si>
  <si>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</si>
  <si>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</si>
  <si>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</si>
  <si>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</si>
  <si>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</si>
  <si>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</si>
  <si>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</si>
  <si>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</si>
  <si>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</si>
  <si>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</si>
  <si>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</si>
  <si>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</si>
  <si>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</si>
  <si>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</si>
  <si>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</si>
  <si>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</si>
  <si>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</si>
  <si>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</si>
  <si>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</si>
  <si>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</si>
  <si>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</si>
  <si>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</si>
  <si>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</si>
  <si>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</si>
  <si>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</si>
  <si>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</si>
  <si>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</si>
  <si>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</si>
  <si>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</si>
  <si>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</si>
  <si>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</si>
  <si>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</si>
  <si>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</si>
  <si>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</si>
  <si>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</si>
  <si>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</si>
  <si>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</si>
  <si>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</si>
  <si>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</si>
  <si>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</si>
  <si>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</si>
  <si>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</si>
  <si>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</si>
  <si>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</si>
  <si>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</si>
  <si>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</si>
  <si>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</si>
  <si>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</si>
  <si>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</si>
  <si>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</si>
  <si>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</si>
  <si>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</si>
  <si>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</si>
  <si>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</si>
  <si>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</si>
  <si>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</si>
  <si>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</si>
  <si>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</si>
  <si>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</si>
  <si>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</si>
  <si>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</si>
  <si>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</si>
  <si>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</si>
  <si>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</si>
  <si>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</si>
  <si>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</si>
  <si>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</si>
  <si>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</si>
  <si>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</si>
  <si>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</si>
  <si>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</si>
  <si>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</si>
  <si>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</si>
  <si>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</si>
  <si>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</si>
  <si>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</si>
  <si>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</si>
  <si>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</si>
  <si>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</si>
  <si>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</si>
  <si>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</si>
  <si>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</si>
  <si>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</si>
  <si>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</si>
  <si>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</si>
  <si>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</si>
  <si>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</si>
  <si>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</si>
  <si>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</si>
  <si>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</si>
  <si>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</si>
  <si>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</si>
  <si>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</si>
  <si>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</si>
  <si>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</si>
  <si>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</si>
  <si>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</si>
  <si>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</si>
  <si>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</si>
  <si>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</si>
  <si>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</si>
  <si>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</si>
  <si>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</si>
  <si>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</si>
  <si>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</si>
  <si>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</si>
  <si>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</si>
  <si>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</si>
  <si>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</si>
  <si>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</si>
  <si>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</si>
  <si>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</si>
  <si>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</si>
  <si>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</si>
  <si>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</si>
  <si>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</si>
  <si>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</si>
  <si>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</si>
  <si>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</si>
  <si>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</si>
  <si>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</si>
  <si>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</si>
  <si>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</si>
  <si>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</si>
  <si>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</si>
  <si>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</si>
  <si>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</si>
  <si>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</si>
  <si>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</si>
  <si>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</si>
  <si>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</si>
  <si>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</si>
  <si>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</si>
  <si>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</si>
  <si>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</si>
  <si>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</si>
  <si>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</si>
  <si>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</si>
  <si>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</si>
  <si>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</si>
  <si>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</si>
  <si>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</si>
  <si>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</si>
  <si>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</si>
  <si>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</si>
  <si>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</si>
  <si>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</si>
  <si>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</si>
  <si>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</si>
  <si>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</si>
  <si>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</si>
  <si>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</si>
  <si>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</si>
  <si>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</si>
  <si>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</si>
  <si>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</si>
  <si>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</si>
  <si>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</si>
  <si>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</si>
  <si>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</si>
  <si>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</si>
  <si>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</si>
  <si>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</si>
  <si>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</si>
  <si>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</si>
  <si>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</si>
  <si>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</si>
  <si>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</si>
  <si>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</si>
  <si>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</si>
  <si>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</si>
  <si>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</si>
  <si>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</si>
  <si>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</si>
  <si>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</si>
  <si>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</si>
  <si>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</si>
  <si>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</si>
  <si>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</si>
  <si>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</si>
  <si>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</si>
  <si>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</si>
  <si>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</si>
  <si>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</si>
  <si>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</si>
  <si>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</si>
  <si>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</si>
  <si>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</si>
  <si>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</si>
  <si>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</si>
  <si>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</si>
  <si>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</si>
  <si>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</si>
  <si>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</si>
  <si>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</si>
  <si>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</si>
  <si>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</si>
  <si>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</si>
  <si>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</si>
  <si>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</si>
  <si>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</si>
  <si>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</si>
  <si>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</si>
  <si>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</si>
  <si>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</si>
  <si>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</si>
  <si>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</si>
  <si>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</si>
  <si>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</si>
  <si>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</si>
  <si>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</si>
  <si>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</si>
  <si>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</si>
  <si>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</si>
  <si>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</si>
  <si>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</si>
  <si>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</si>
  <si>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</si>
  <si>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</si>
  <si>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</si>
  <si>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</si>
  <si>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</si>
  <si>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</si>
  <si>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</si>
  <si>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</si>
  <si>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</si>
  <si>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</si>
  <si>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</si>
  <si>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</si>
  <si>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</si>
  <si>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</si>
  <si>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</si>
  <si>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</si>
  <si>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</si>
  <si>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</si>
  <si>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</si>
  <si>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</si>
  <si>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</si>
  <si>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</si>
  <si>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</si>
  <si>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</si>
  <si>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</si>
  <si>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</si>
  <si>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</si>
  <si>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</si>
  <si>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</si>
  <si>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</si>
  <si>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</si>
  <si>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</si>
  <si>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</si>
  <si>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</si>
  <si>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</si>
  <si>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</si>
  <si>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</si>
  <si>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</si>
  <si>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</si>
  <si>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</si>
  <si>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</si>
  <si>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</si>
  <si>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</si>
  <si>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</si>
  <si>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</si>
  <si>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</si>
  <si>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</si>
  <si>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</si>
  <si>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</si>
  <si>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</si>
  <si>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</si>
  <si>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</si>
  <si>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</si>
  <si>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</si>
  <si>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</si>
  <si>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</si>
  <si>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</si>
  <si>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</si>
  <si>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</si>
  <si>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</si>
  <si>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</si>
  <si>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</si>
  <si>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</si>
  <si>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</si>
  <si>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</si>
  <si>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</si>
  <si>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</si>
  <si>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</si>
  <si>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</si>
  <si>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</si>
  <si>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</si>
  <si>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</si>
  <si>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</si>
  <si>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</si>
  <si>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</si>
  <si>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</si>
  <si>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</si>
  <si>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</si>
  <si>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</si>
  <si>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</si>
  <si>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</si>
  <si>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</si>
  <si>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</si>
  <si>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</si>
  <si>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</si>
  <si>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</si>
  <si>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</si>
  <si>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</si>
  <si>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</si>
  <si>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</si>
  <si>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</si>
  <si>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</si>
  <si>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</si>
  <si>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</si>
  <si>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</si>
  <si>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</si>
  <si>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</si>
  <si>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</si>
  <si>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</si>
  <si>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</si>
  <si>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</si>
  <si>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</si>
  <si>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</si>
  <si>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</si>
  <si>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</si>
  <si>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</si>
  <si>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</si>
  <si>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</si>
  <si>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</si>
  <si>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</si>
  <si>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</si>
  <si>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</si>
  <si>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</si>
  <si>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</si>
  <si>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</si>
  <si>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</si>
  <si>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</si>
  <si>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</si>
  <si>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</si>
  <si>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</si>
  <si>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</si>
  <si>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</si>
  <si>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</si>
  <si>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</si>
  <si>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</si>
  <si>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</si>
  <si>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</si>
  <si>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</si>
  <si>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</si>
  <si>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</si>
  <si>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</si>
  <si>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</si>
  <si>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</si>
  <si>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</si>
  <si>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</si>
  <si>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</si>
  <si>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</si>
  <si>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</si>
  <si>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</si>
  <si>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</si>
  <si>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</si>
  <si>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</si>
  <si>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</si>
  <si>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</si>
  <si>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</si>
  <si>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</si>
  <si>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</si>
  <si>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</si>
  <si>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</si>
  <si>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</si>
  <si>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</si>
  <si>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</si>
  <si>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</si>
  <si>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</si>
  <si>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</si>
  <si>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</si>
  <si>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</si>
  <si>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</si>
  <si>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</si>
  <si>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</si>
  <si>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</si>
  <si>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</si>
  <si>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</si>
  <si>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</si>
  <si>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</si>
  <si>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</si>
  <si>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</si>
  <si>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</si>
  <si>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</si>
  <si>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</si>
  <si>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</si>
  <si>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</si>
  <si>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</si>
  <si>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</si>
  <si>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</si>
  <si>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</si>
  <si>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</si>
  <si>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</si>
  <si>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</si>
  <si>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</si>
  <si>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</si>
  <si>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</si>
  <si>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</si>
  <si>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</si>
  <si>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</si>
  <si>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</si>
  <si>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</si>
  <si>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</si>
  <si>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</si>
  <si>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</si>
  <si>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</si>
  <si>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</si>
  <si>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</si>
  <si>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</si>
  <si>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</si>
  <si>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</si>
  <si>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</si>
  <si>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</si>
  <si>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</si>
  <si>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</si>
  <si>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</si>
  <si>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</si>
  <si>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</si>
  <si>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</si>
  <si>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</si>
  <si>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</si>
  <si>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</si>
  <si>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</si>
  <si>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</si>
  <si>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</si>
  <si>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</si>
  <si>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</si>
  <si>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</si>
  <si>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</si>
  <si>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</si>
  <si>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</si>
  <si>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</si>
  <si>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</si>
  <si>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</si>
  <si>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</si>
  <si>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</si>
  <si>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</si>
  <si>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</si>
  <si>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</si>
  <si>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</si>
  <si>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</si>
  <si>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</si>
  <si>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</si>
  <si>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</si>
  <si>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</si>
  <si>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</si>
  <si>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</si>
  <si>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</si>
  <si>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</si>
  <si>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</si>
  <si>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</si>
  <si>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</si>
  <si>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</si>
  <si>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</si>
  <si>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</si>
  <si>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</si>
  <si>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</si>
  <si>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</si>
  <si>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</si>
  <si>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</si>
  <si>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</si>
  <si>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</si>
  <si>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</si>
  <si>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</si>
  <si>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</si>
  <si>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</si>
  <si>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</si>
  <si>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</si>
  <si>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</si>
  <si>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</si>
  <si>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</si>
  <si>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</si>
  <si>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</si>
  <si>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</si>
  <si>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</si>
  <si>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</si>
  <si>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</si>
  <si>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</si>
  <si>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</si>
  <si>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</si>
  <si>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</si>
  <si>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</si>
  <si>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</si>
  <si>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</si>
  <si>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</si>
  <si>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</si>
  <si>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</si>
  <si>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</si>
  <si>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</si>
  <si>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</si>
  <si>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</si>
  <si>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</si>
  <si>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</si>
  <si>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</si>
  <si>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</si>
  <si>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</si>
  <si>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</si>
  <si>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</si>
  <si>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</si>
  <si>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</si>
  <si>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</si>
  <si>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</si>
  <si>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</si>
  <si>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</si>
  <si>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</si>
  <si>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</si>
  <si>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</si>
  <si>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</si>
  <si>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</si>
  <si>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</si>
  <si>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</si>
  <si>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</si>
  <si>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</si>
  <si>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</si>
  <si>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</si>
  <si>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</si>
  <si>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</si>
  <si>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</si>
  <si>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</si>
  <si>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</si>
  <si>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</si>
  <si>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</si>
  <si>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</si>
  <si>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</si>
  <si>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</si>
  <si>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</si>
  <si>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</si>
  <si>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</si>
  <si>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</si>
  <si>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</si>
  <si>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</si>
  <si>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</si>
  <si>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</si>
  <si>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</si>
  <si>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</si>
  <si>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</si>
  <si>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</si>
  <si>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</si>
  <si>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</si>
  <si>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</si>
  <si>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</si>
  <si>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</si>
  <si>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</si>
  <si>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</si>
  <si>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</si>
  <si>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</si>
  <si>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</si>
  <si>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</si>
  <si>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</si>
  <si>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</si>
  <si>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</si>
  <si>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</si>
  <si>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</si>
  <si>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</si>
  <si>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</si>
  <si>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</si>
  <si>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</si>
  <si>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</si>
  <si>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</si>
  <si>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</si>
  <si>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</si>
  <si>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</si>
  <si>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</si>
  <si>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</si>
  <si>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</si>
  <si>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</si>
  <si>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</si>
  <si>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</si>
  <si>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</si>
  <si>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</si>
  <si>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</si>
  <si>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</si>
  <si>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</si>
  <si>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</si>
  <si>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</si>
  <si>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</si>
  <si>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</si>
  <si>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</si>
  <si>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</si>
  <si>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</si>
  <si>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</si>
  <si>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</si>
  <si>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</si>
  <si>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</si>
  <si>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</si>
  <si>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</si>
  <si>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</si>
  <si>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</si>
  <si>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</si>
  <si>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</si>
  <si>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</si>
  <si>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</si>
  <si>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</si>
  <si>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</si>
  <si>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</si>
  <si>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</si>
  <si>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</si>
  <si>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</si>
  <si>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</si>
  <si>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</si>
  <si>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</si>
  <si>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</si>
  <si>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</si>
  <si>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</si>
  <si>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</si>
  <si>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</si>
  <si>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</si>
  <si>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</si>
  <si>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</si>
  <si>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</si>
  <si>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</si>
  <si>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</si>
  <si>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</si>
  <si>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</si>
  <si>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</si>
  <si>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</si>
  <si>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</si>
  <si>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</si>
  <si>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</si>
  <si>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</si>
  <si>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</si>
  <si>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</si>
  <si>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</si>
  <si>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</si>
  <si>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</si>
  <si>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</si>
  <si>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</si>
  <si>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</si>
  <si>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</si>
  <si>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</si>
  <si>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</si>
  <si>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</si>
  <si>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</si>
  <si>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</si>
  <si>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</si>
  <si>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</si>
  <si>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</si>
  <si>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</si>
  <si>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</si>
  <si>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</si>
  <si>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</si>
  <si>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</si>
  <si>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</si>
  <si>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</si>
  <si>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</si>
  <si>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</si>
  <si>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</si>
  <si>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</si>
  <si>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</si>
  <si>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</si>
  <si>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</si>
  <si>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</si>
  <si>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</si>
  <si>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</si>
  <si>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</si>
  <si>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</si>
  <si>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</si>
  <si>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</si>
  <si>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</si>
  <si>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</si>
  <si>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</si>
  <si>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</si>
  <si>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</si>
  <si>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</si>
  <si>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</si>
  <si>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</si>
  <si>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</si>
  <si>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</si>
  <si>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</si>
  <si>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</si>
  <si>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</si>
  <si>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</si>
  <si>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</si>
  <si>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</si>
  <si>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</si>
  <si>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</si>
  <si>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</si>
  <si>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</si>
  <si>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</si>
  <si>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</si>
  <si>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</si>
  <si>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</si>
  <si>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</si>
  <si>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</si>
  <si>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</si>
  <si>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</si>
  <si>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</si>
  <si>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</si>
  <si>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</si>
  <si>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</si>
  <si>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</si>
  <si>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</si>
  <si>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</si>
  <si>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</si>
  <si>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</si>
  <si>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</si>
  <si>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</si>
  <si>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</si>
  <si>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</si>
  <si>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</si>
  <si>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</si>
  <si>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</si>
  <si>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</si>
  <si>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</si>
  <si>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</si>
  <si>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</si>
  <si>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</si>
  <si>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</si>
  <si>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</si>
  <si>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</si>
  <si>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</si>
  <si>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</si>
  <si>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</si>
  <si>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</si>
  <si>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</si>
  <si>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</si>
  <si>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</si>
  <si>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</si>
  <si>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</si>
  <si>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</si>
  <si>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</si>
  <si>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</si>
  <si>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</si>
  <si>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</si>
  <si>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</si>
  <si>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</si>
  <si>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</si>
  <si>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</si>
  <si>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</si>
  <si>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</si>
  <si>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</si>
  <si>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</si>
  <si>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</si>
  <si>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</si>
  <si>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</si>
  <si>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</si>
  <si>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</si>
  <si>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</si>
  <si>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</si>
  <si>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</si>
  <si>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</si>
  <si>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</si>
  <si>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</si>
  <si>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</si>
  <si>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</si>
  <si>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</si>
  <si>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</si>
  <si>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</si>
  <si>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</si>
  <si>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</si>
  <si>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</si>
  <si>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</si>
  <si>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</si>
  <si>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</si>
  <si>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</si>
  <si>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</si>
  <si>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</si>
  <si>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</si>
  <si>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</si>
  <si>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</si>
  <si>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</si>
  <si>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</si>
  <si>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</si>
  <si>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</si>
  <si>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</si>
  <si>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</si>
  <si>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</si>
  <si>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</si>
  <si>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</si>
  <si>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</si>
  <si>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</si>
  <si>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</si>
  <si>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</si>
  <si>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</si>
  <si>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</si>
  <si>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</si>
  <si>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</si>
  <si>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</si>
  <si>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</si>
  <si>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</si>
  <si>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</si>
  <si>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</si>
  <si>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</si>
  <si>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</si>
  <si>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</si>
  <si>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</si>
  <si>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</si>
  <si>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</si>
  <si>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</si>
  <si>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</si>
  <si>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</si>
  <si>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</si>
  <si>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</si>
  <si>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</si>
  <si>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</si>
  <si>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</si>
  <si>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</si>
  <si>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</si>
  <si>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</si>
  <si>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</si>
  <si>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</si>
  <si>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</si>
  <si>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</si>
  <si>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</si>
  <si>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</si>
  <si>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</si>
  <si>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</si>
  <si>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</si>
  <si>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</si>
  <si>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</si>
  <si>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</si>
  <si>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</si>
  <si>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</si>
  <si>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</si>
  <si>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</si>
  <si>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</si>
  <si>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</si>
  <si>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</si>
  <si>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</si>
  <si>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</si>
  <si>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</si>
  <si>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</si>
  <si>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</si>
  <si>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</si>
  <si>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</si>
  <si>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</si>
  <si>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</si>
  <si>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</si>
  <si>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</si>
  <si>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</si>
  <si>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</si>
  <si>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</si>
  <si>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</si>
  <si>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</si>
  <si>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</si>
  <si>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</si>
  <si>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</si>
  <si>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</si>
  <si>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</si>
  <si>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</si>
  <si>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</si>
  <si>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</si>
  <si>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</si>
  <si>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</si>
  <si>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</si>
  <si>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</si>
  <si>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</si>
  <si>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</si>
  <si>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</si>
  <si>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</si>
  <si>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</si>
  <si>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</si>
  <si>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</si>
  <si>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</si>
  <si>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</si>
  <si>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</si>
  <si>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</si>
  <si>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</si>
  <si>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</si>
  <si>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</si>
  <si>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</si>
  <si>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</si>
  <si>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</si>
  <si>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</si>
  <si>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</si>
  <si>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</si>
  <si>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</si>
  <si>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</si>
  <si>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</si>
  <si>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</si>
  <si>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</si>
  <si>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</si>
  <si>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</si>
  <si>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</si>
  <si>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</si>
  <si>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</si>
  <si>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</si>
  <si>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</si>
  <si>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</si>
  <si>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</si>
  <si>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</si>
  <si>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</si>
  <si>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</si>
  <si>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</si>
  <si>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</si>
  <si>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</si>
  <si>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</si>
  <si>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</si>
  <si>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</si>
  <si>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</si>
  <si>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</si>
  <si>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</si>
  <si>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</si>
  <si>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</si>
  <si>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</si>
  <si>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</si>
  <si>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</si>
  <si>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</si>
  <si>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</si>
  <si>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</si>
  <si>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</si>
  <si>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</si>
  <si>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</si>
  <si>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</si>
  <si>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</si>
  <si>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</si>
  <si>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</si>
  <si>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</si>
  <si>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</si>
  <si>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</si>
  <si>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</si>
  <si>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</si>
  <si>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</si>
  <si>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</si>
  <si>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</si>
  <si>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</si>
  <si>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</si>
  <si>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</si>
  <si>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</si>
  <si>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</si>
  <si>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</si>
  <si>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</si>
  <si>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</si>
  <si>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</si>
  <si>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</si>
  <si>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</si>
  <si>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</si>
  <si>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</si>
  <si>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</si>
  <si>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</si>
  <si>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</si>
  <si>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</si>
  <si>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</si>
  <si>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</si>
  <si>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</si>
  <si>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</si>
  <si>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</si>
  <si>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</si>
  <si>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</si>
  <si>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</si>
  <si>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</si>
  <si>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</si>
  <si>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</si>
  <si>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</si>
  <si>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</si>
  <si>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</si>
  <si>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</si>
  <si>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</si>
  <si>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</si>
  <si>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</si>
  <si>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</si>
  <si>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</si>
  <si>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</si>
  <si>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</si>
  <si>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</si>
  <si>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</si>
  <si>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</si>
  <si>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</si>
  <si>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</si>
  <si>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</si>
  <si>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</si>
  <si>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</si>
  <si>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</si>
  <si>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</si>
  <si>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</si>
  <si>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</si>
  <si>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</si>
  <si>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</si>
  <si>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</si>
  <si>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</si>
  <si>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</si>
  <si>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</si>
  <si>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</si>
  <si>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</si>
  <si>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</si>
  <si>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</si>
  <si>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</si>
  <si>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</si>
  <si>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</si>
  <si>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</si>
  <si>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</si>
  <si>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</si>
  <si>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</si>
  <si>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</si>
  <si>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</si>
  <si>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</si>
  <si>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</si>
  <si>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</si>
  <si>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</si>
  <si>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</si>
  <si>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</si>
  <si>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</si>
  <si>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</si>
  <si>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</si>
  <si>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</si>
  <si>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</si>
  <si>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</si>
  <si>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</si>
  <si>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</si>
  <si>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</si>
  <si>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</si>
  <si>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</si>
  <si>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</si>
  <si>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</si>
  <si>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</si>
  <si>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</si>
  <si>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</si>
  <si>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</si>
  <si>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</si>
  <si>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</si>
  <si>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</si>
  <si>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</si>
  <si>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</si>
  <si>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</si>
  <si>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</si>
  <si>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</si>
  <si>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</si>
  <si>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</si>
  <si>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</si>
  <si>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</si>
  <si>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</si>
  <si>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</si>
  <si>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</si>
  <si>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</si>
  <si>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</si>
  <si>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</si>
  <si>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</si>
  <si>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</si>
  <si>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</si>
  <si>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</si>
  <si>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</si>
  <si>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</si>
  <si>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</si>
  <si>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</si>
  <si>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</si>
  <si>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</si>
  <si>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</si>
  <si>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</si>
  <si>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</si>
  <si>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</si>
  <si>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</si>
  <si>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</si>
  <si>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</si>
  <si>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</si>
  <si>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</si>
  <si>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</si>
  <si>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</si>
  <si>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</si>
  <si>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</si>
  <si>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</si>
  <si>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</si>
  <si>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</si>
  <si>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</si>
  <si>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</si>
  <si>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</si>
  <si>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</si>
  <si>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</si>
  <si>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</si>
  <si>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</si>
  <si>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</si>
  <si>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</si>
  <si>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</si>
  <si>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</si>
  <si>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</si>
  <si>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</si>
  <si>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</si>
  <si>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</si>
  <si>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</si>
  <si>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</si>
  <si>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</si>
  <si>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</si>
  <si>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</si>
  <si>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</si>
  <si>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</si>
  <si>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</si>
  <si>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</si>
  <si>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</si>
  <si>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</si>
  <si>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</si>
  <si>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</si>
  <si>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</si>
  <si>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</si>
  <si>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</si>
  <si>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</si>
  <si>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</si>
  <si>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</si>
  <si>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</si>
  <si>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</si>
  <si>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</si>
  <si>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</si>
  <si>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</si>
  <si>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</si>
  <si>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</si>
  <si>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</si>
  <si>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</si>
  <si>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</si>
  <si>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</si>
  <si>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</si>
  <si>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</si>
  <si>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</si>
  <si>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</si>
  <si>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</si>
  <si>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</si>
  <si>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</si>
  <si>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</si>
  <si>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</si>
  <si>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</si>
  <si>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</si>
  <si>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</si>
  <si>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</si>
  <si>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</si>
  <si>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</si>
  <si>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</si>
  <si>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</si>
  <si>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</si>
  <si>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</si>
  <si>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</si>
  <si>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</si>
  <si>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</si>
  <si>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</si>
  <si>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</si>
  <si>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</si>
  <si>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</si>
  <si>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</si>
  <si>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</si>
  <si>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</si>
  <si>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</si>
  <si>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</si>
  <si>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</si>
  <si>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</si>
  <si>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</si>
  <si>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</si>
  <si>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</si>
  <si>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</si>
  <si>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</si>
  <si>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</si>
  <si>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</si>
  <si>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</si>
  <si>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</si>
  <si>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</si>
  <si>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</si>
  <si>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</si>
  <si>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</si>
  <si>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</si>
  <si>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</si>
  <si>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</si>
  <si>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</si>
  <si>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</si>
  <si>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</si>
  <si>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</si>
  <si>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</si>
  <si>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</si>
  <si>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</si>
  <si>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</si>
  <si>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</si>
  <si>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</si>
  <si>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</si>
  <si>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</si>
  <si>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</si>
  <si>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</si>
  <si>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</si>
  <si>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</si>
  <si>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</si>
  <si>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</si>
  <si>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</si>
  <si>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</si>
  <si>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</si>
  <si>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</si>
  <si>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</si>
  <si>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</si>
  <si>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</si>
  <si>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</si>
  <si>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</si>
  <si>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</si>
  <si>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</si>
  <si>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</si>
  <si>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</si>
  <si>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</si>
  <si>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</si>
  <si>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</si>
  <si>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</si>
  <si>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</si>
  <si>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</si>
  <si>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</si>
  <si>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</si>
  <si>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</si>
  <si>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</si>
  <si>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</si>
  <si>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</si>
  <si>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</si>
  <si>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</si>
  <si>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</si>
  <si>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</si>
  <si>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</si>
  <si>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</si>
  <si>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</si>
  <si>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</si>
  <si>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</si>
  <si>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</si>
  <si>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</si>
  <si>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</si>
  <si>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</si>
  <si>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</si>
  <si>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</si>
  <si>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</si>
  <si>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</si>
  <si>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</si>
  <si>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</si>
  <si>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</si>
  <si>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</si>
  <si>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</si>
  <si>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</si>
  <si>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</si>
  <si>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</si>
  <si>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</si>
  <si>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</si>
  <si>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</si>
  <si>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</si>
  <si>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</si>
  <si>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</si>
  <si>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</si>
  <si>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</si>
  <si>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</si>
  <si>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</si>
  <si>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</si>
  <si>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</si>
  <si>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</si>
  <si>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</si>
  <si>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</si>
  <si>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</si>
  <si>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</si>
  <si>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</si>
  <si>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</si>
  <si>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</si>
  <si>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</si>
  <si>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</si>
  <si>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</si>
  <si>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</si>
  <si>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</si>
  <si>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</si>
  <si>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</si>
  <si>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</si>
  <si>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</si>
  <si>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</si>
  <si>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</si>
  <si>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</si>
  <si>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</si>
  <si>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</si>
  <si>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</si>
  <si>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</si>
  <si>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</si>
  <si>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</si>
  <si>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</si>
  <si>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</si>
  <si>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</si>
  <si>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</si>
  <si>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</si>
  <si>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</si>
  <si>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</si>
  <si>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</si>
  <si>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</si>
  <si>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</si>
  <si>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</si>
  <si>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</si>
  <si>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</si>
  <si>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</si>
  <si>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</si>
  <si>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</si>
  <si>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</si>
  <si>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</si>
  <si>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</si>
  <si>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</si>
  <si>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</si>
  <si>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</si>
  <si>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</si>
  <si>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</si>
  <si>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</si>
  <si>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</si>
  <si>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</si>
  <si>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</si>
  <si>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</si>
  <si>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</si>
  <si>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</si>
  <si>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</si>
  <si>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</si>
  <si>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</si>
  <si>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</si>
  <si>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</si>
  <si>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</si>
  <si>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</si>
  <si>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</si>
  <si>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</si>
  <si>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</si>
  <si>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</si>
  <si>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</si>
  <si>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</si>
  <si>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</si>
  <si>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</si>
  <si>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</si>
  <si>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</si>
  <si>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</si>
  <si>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</si>
  <si>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</si>
  <si>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</si>
  <si>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</si>
  <si>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</si>
  <si>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</si>
  <si>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</si>
  <si>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</si>
  <si>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</si>
  <si>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</si>
  <si>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</si>
  <si>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</si>
  <si>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</si>
  <si>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</si>
  <si>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</si>
  <si>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</si>
  <si>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</si>
  <si>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</si>
  <si>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</si>
  <si>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</si>
  <si>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</si>
  <si>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</si>
  <si>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</si>
  <si>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</si>
  <si>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</si>
  <si>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</si>
  <si>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</si>
  <si>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</si>
  <si>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</si>
  <si>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</si>
  <si>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</si>
  <si>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</si>
  <si>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</si>
  <si>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</si>
  <si>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</si>
  <si>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</si>
  <si>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</si>
  <si>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</si>
  <si>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</si>
  <si>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</si>
  <si>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</si>
  <si>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</si>
  <si>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</si>
  <si>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</si>
  <si>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</si>
  <si>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</si>
  <si>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</si>
  <si>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</si>
  <si>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</si>
  <si>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</si>
  <si>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</si>
  <si>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</si>
  <si>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</si>
  <si>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</si>
  <si>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</si>
  <si>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</si>
  <si>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</si>
  <si>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</si>
  <si>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</si>
  <si>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</si>
  <si>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</si>
  <si>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</si>
  <si>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</si>
  <si>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</si>
  <si>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</si>
  <si>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</si>
  <si>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</si>
  <si>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</si>
  <si>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</si>
  <si>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</si>
  <si>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</si>
  <si>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</si>
  <si>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</si>
  <si>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</si>
  <si>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</si>
  <si>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</si>
  <si>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</si>
  <si>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</si>
  <si>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</si>
  <si>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</si>
  <si>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</si>
  <si>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</si>
  <si>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</si>
  <si>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</si>
  <si>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</si>
  <si>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</si>
  <si>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</si>
  <si>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</si>
  <si>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</si>
  <si>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</si>
  <si>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</si>
  <si>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</si>
  <si>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</si>
  <si>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</si>
  <si>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</si>
  <si>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</si>
  <si>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</si>
  <si>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</si>
  <si>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</si>
  <si>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</si>
  <si>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</si>
  <si>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</si>
  <si>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</si>
  <si>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</si>
  <si>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</si>
  <si>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</si>
  <si>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</si>
  <si>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</si>
  <si>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</si>
  <si>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</si>
  <si>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</si>
  <si>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</si>
  <si>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</si>
  <si>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</si>
  <si>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</si>
  <si>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</si>
  <si>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</si>
  <si>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</si>
  <si>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</si>
  <si>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</si>
  <si>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</si>
  <si>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</si>
  <si>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</si>
  <si>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</si>
  <si>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</si>
  <si>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</si>
  <si>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</si>
  <si>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</si>
  <si>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</si>
  <si>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</si>
  <si>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</si>
  <si>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</si>
  <si>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</si>
  <si>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</si>
  <si>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</si>
  <si>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</si>
  <si>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</si>
  <si>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</si>
  <si>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</si>
  <si>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</si>
  <si>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</si>
  <si>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</si>
  <si>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</si>
  <si>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</si>
  <si>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</si>
  <si>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</si>
  <si>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</si>
  <si>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</si>
  <si>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</si>
  <si>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</si>
  <si>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</si>
  <si>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</si>
  <si>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</si>
  <si>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</si>
  <si>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</si>
  <si>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</si>
  <si>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</si>
  <si>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</si>
  <si>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</si>
  <si>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</si>
  <si>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</si>
  <si>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</si>
  <si>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</si>
  <si>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</si>
  <si>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</si>
  <si>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</si>
  <si>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</si>
  <si>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</si>
  <si>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</si>
  <si>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</si>
  <si>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</si>
  <si>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</si>
  <si>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</si>
  <si>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</si>
  <si>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</si>
  <si>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</si>
  <si>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</si>
  <si>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</si>
  <si>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</si>
  <si>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</si>
  <si>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</si>
  <si>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</si>
  <si>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</si>
  <si>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</si>
  <si>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</si>
  <si>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</si>
  <si>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</si>
  <si>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</si>
  <si>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</si>
  <si>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</si>
  <si>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</si>
  <si>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</si>
  <si>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</si>
  <si>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</si>
  <si>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</si>
  <si>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</si>
  <si>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</si>
  <si>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</si>
  <si>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</si>
  <si>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</si>
  <si>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</si>
  <si>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</si>
  <si>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</si>
  <si>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</si>
  <si>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</si>
  <si>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</si>
  <si>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</si>
  <si>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</si>
  <si>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</si>
  <si>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</si>
  <si>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</si>
  <si>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</si>
  <si>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</si>
  <si>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</si>
  <si>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</si>
  <si>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</si>
  <si>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</si>
  <si>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</si>
  <si>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</si>
  <si>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</si>
  <si>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</si>
  <si>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</si>
  <si>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</si>
  <si>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</si>
  <si>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</si>
  <si>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</si>
  <si>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</si>
  <si>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</si>
  <si>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</si>
  <si>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</si>
  <si>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</si>
  <si>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</si>
  <si>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</si>
  <si>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</si>
  <si>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</si>
  <si>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</si>
  <si>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</si>
  <si>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</si>
  <si>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</si>
  <si>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</si>
  <si>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</si>
  <si>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</si>
  <si>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</si>
  <si>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</si>
  <si>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</si>
  <si>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</si>
  <si>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</si>
  <si>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</si>
  <si>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</si>
  <si>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</si>
  <si>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</si>
  <si>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</si>
  <si>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</si>
  <si>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</si>
  <si>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</si>
  <si>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</si>
  <si>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</si>
  <si>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</si>
  <si>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</si>
  <si>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</si>
  <si>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</si>
  <si>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</si>
  <si>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</si>
  <si>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</si>
  <si>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</si>
  <si>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</si>
  <si>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</si>
  <si>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</si>
  <si>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</si>
  <si>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</si>
  <si>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</si>
  <si>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</si>
  <si>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</si>
  <si>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</si>
  <si>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</si>
  <si>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</si>
  <si>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</si>
  <si>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</si>
  <si>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</si>
  <si>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</si>
  <si>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</si>
  <si>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</si>
  <si>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</si>
  <si>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</si>
  <si>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</si>
  <si>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</si>
  <si>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</si>
  <si>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</si>
  <si>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</si>
  <si>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</si>
  <si>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</si>
  <si>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</si>
  <si>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</si>
  <si>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</si>
  <si>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</si>
  <si>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</si>
  <si>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</si>
  <si>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</si>
  <si>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</si>
  <si>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</si>
  <si>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</si>
  <si>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</si>
  <si>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</si>
  <si>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</si>
  <si>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</si>
  <si>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</si>
  <si>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</si>
  <si>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</si>
  <si>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</si>
  <si>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</si>
  <si>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</si>
  <si>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</si>
  <si>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</si>
  <si>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</si>
  <si>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</si>
  <si>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</si>
  <si>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</si>
  <si>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</si>
  <si>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</si>
  <si>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</si>
  <si>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</si>
  <si>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</si>
  <si>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</si>
  <si>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</si>
  <si>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</si>
  <si>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</si>
  <si>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</si>
  <si>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</si>
  <si>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</si>
  <si>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</si>
  <si>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</si>
  <si>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</si>
  <si>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</si>
  <si>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</si>
  <si>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</si>
  <si>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</si>
  <si>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</si>
  <si>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</si>
  <si>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</si>
  <si>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</si>
  <si>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</si>
  <si>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</si>
  <si>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</si>
  <si>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</si>
  <si>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</si>
  <si>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</si>
  <si>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</si>
  <si>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</si>
  <si>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</si>
  <si>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</si>
  <si>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</si>
  <si>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</si>
  <si>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</si>
  <si>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</si>
  <si>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</si>
  <si>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</si>
  <si>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</si>
  <si>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</si>
  <si>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</si>
  <si>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</si>
  <si>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</si>
  <si>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</si>
  <si>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</si>
  <si>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</si>
  <si>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</si>
  <si>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</si>
  <si>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</si>
  <si>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</si>
  <si>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</si>
  <si>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</si>
  <si>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</si>
  <si>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</si>
  <si>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</si>
  <si>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</si>
  <si>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</si>
  <si>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</si>
  <si>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</si>
  <si>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</si>
  <si>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</si>
  <si>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</si>
  <si>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</si>
  <si>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</si>
  <si>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</si>
  <si>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</si>
  <si>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</si>
  <si>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</si>
  <si>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</si>
  <si>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</si>
  <si>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</si>
  <si>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</si>
  <si>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</si>
  <si>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</si>
  <si>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</si>
  <si>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</si>
  <si>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</si>
  <si>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</si>
  <si>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</si>
  <si>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</si>
  <si>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</si>
  <si>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</si>
  <si>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</si>
  <si>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</si>
  <si>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</si>
  <si>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</si>
  <si>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</si>
  <si>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</si>
  <si>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</si>
  <si>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</si>
  <si>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</si>
  <si>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</si>
  <si>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</si>
  <si>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</si>
  <si>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</si>
  <si>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</si>
  <si>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</si>
  <si>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</si>
  <si>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</si>
  <si>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</si>
  <si>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</si>
  <si>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</si>
  <si>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</si>
  <si>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</si>
  <si>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</si>
  <si>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</si>
  <si>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</si>
  <si>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</si>
  <si>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</si>
  <si>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</si>
  <si>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</si>
  <si>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</si>
  <si>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</si>
  <si>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</si>
  <si>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</si>
  <si>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</si>
  <si>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</si>
  <si>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</si>
  <si>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</si>
  <si>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</si>
  <si>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</si>
  <si>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</si>
  <si>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</si>
  <si>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</si>
  <si>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</si>
  <si>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</si>
  <si>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</si>
  <si>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</si>
  <si>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</si>
  <si>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</si>
  <si>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</si>
  <si>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</si>
  <si>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</si>
  <si>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</si>
  <si>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</si>
  <si>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</si>
  <si>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</si>
  <si>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</si>
  <si>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</si>
  <si>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</si>
  <si>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</si>
  <si>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</si>
  <si>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</si>
  <si>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</si>
  <si>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</si>
  <si>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</si>
  <si>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</si>
  <si>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</si>
  <si>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</si>
  <si>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</si>
  <si>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</si>
  <si>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</si>
  <si>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</si>
  <si>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</si>
  <si>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</si>
  <si>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</si>
  <si>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</si>
  <si>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</si>
  <si>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</si>
  <si>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</si>
  <si>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</si>
  <si>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</si>
  <si>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</si>
  <si>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</si>
  <si>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</si>
  <si>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</si>
  <si>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</si>
  <si>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</si>
  <si>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</si>
  <si>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</si>
  <si>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</si>
  <si>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</si>
  <si>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</si>
  <si>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</si>
  <si>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</si>
  <si>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</si>
  <si>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</si>
  <si>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</si>
  <si>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</si>
  <si>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</si>
  <si>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</si>
  <si>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</si>
  <si>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</si>
  <si>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</si>
  <si>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</si>
  <si>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</si>
  <si>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</si>
  <si>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</si>
  <si>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</si>
  <si>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</si>
  <si>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</si>
  <si>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</si>
  <si>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</si>
  <si>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</si>
  <si>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</si>
  <si>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</si>
  <si>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</si>
  <si>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</si>
  <si>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</si>
  <si>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</si>
  <si>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</si>
  <si>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</si>
  <si>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</si>
  <si>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</si>
  <si>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</si>
  <si>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</si>
  <si>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</si>
  <si>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</si>
  <si>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</si>
  <si>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</si>
  <si>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</si>
  <si>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</si>
  <si>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</si>
  <si>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</si>
  <si>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</si>
  <si>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</si>
  <si>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</si>
  <si>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</si>
  <si>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</si>
  <si>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</si>
  <si>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</si>
  <si>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</si>
  <si>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</si>
  <si>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</si>
  <si>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</si>
  <si>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</si>
  <si>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</si>
  <si>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</si>
  <si>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</si>
  <si>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</si>
  <si>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</si>
  <si>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</si>
  <si>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</si>
  <si>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</si>
  <si>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</si>
  <si>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</si>
  <si>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</si>
  <si>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</si>
  <si>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</si>
  <si>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</si>
  <si>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</si>
  <si>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</si>
  <si>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</si>
  <si>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</si>
  <si>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</si>
  <si>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</si>
  <si>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</si>
  <si>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</si>
  <si>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</si>
  <si>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</si>
  <si>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</si>
  <si>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</si>
  <si>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</si>
  <si>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</si>
  <si>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</si>
  <si>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</si>
  <si>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</si>
  <si>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</si>
  <si>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</si>
  <si>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</si>
  <si>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</si>
  <si>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</si>
  <si>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</si>
  <si>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</si>
  <si>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</si>
  <si>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</si>
  <si>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</si>
  <si>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</si>
  <si>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</si>
  <si>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</si>
  <si>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</si>
  <si>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</si>
  <si>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</si>
  <si>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</si>
  <si>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</si>
  <si>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</si>
  <si>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</si>
  <si>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</si>
  <si>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</si>
  <si>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</si>
  <si>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</si>
  <si>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</si>
  <si>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</si>
  <si>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</si>
  <si>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</si>
  <si>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</si>
  <si>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</si>
  <si>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</si>
  <si>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</si>
  <si>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</si>
  <si>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</si>
  <si>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</si>
  <si>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</si>
  <si>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</si>
  <si>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</si>
  <si>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</si>
  <si>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</si>
  <si>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</si>
  <si>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</si>
  <si>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</si>
  <si>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</si>
  <si>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</si>
  <si>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</si>
  <si>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</si>
  <si>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</si>
  <si>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</si>
  <si>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</si>
  <si>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</si>
  <si>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</si>
  <si>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</si>
  <si>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</si>
  <si>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</si>
  <si>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</si>
  <si>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</si>
  <si>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</si>
  <si>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</si>
  <si>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</si>
  <si>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</si>
  <si>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</si>
  <si>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</si>
  <si>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</si>
  <si>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</si>
  <si>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</si>
  <si>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</si>
  <si>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</si>
  <si>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</si>
  <si>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</si>
  <si>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</si>
  <si>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</si>
  <si>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</si>
  <si>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</si>
  <si>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</si>
  <si>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</si>
  <si>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</si>
  <si>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</si>
  <si>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</si>
  <si>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</si>
  <si>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</si>
  <si>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</si>
  <si>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</si>
  <si>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</si>
  <si>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</si>
  <si>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</si>
  <si>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</si>
  <si>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</si>
  <si>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</si>
  <si>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</si>
  <si>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</si>
  <si>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</si>
  <si>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</si>
  <si>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</si>
  <si>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</si>
  <si>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</si>
  <si>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</si>
  <si>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</si>
  <si>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</si>
  <si>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</si>
  <si>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</si>
  <si>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</si>
  <si>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</si>
  <si>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</si>
  <si>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</si>
  <si>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</si>
  <si>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</si>
  <si>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</si>
  <si>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</si>
  <si>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</si>
  <si>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</si>
  <si>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</si>
  <si>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</si>
  <si>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</si>
  <si>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</si>
  <si>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</si>
  <si>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</si>
  <si>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</si>
  <si>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</si>
  <si>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</si>
  <si>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</si>
  <si>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</si>
  <si>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</si>
  <si>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</si>
  <si>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</si>
  <si>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</si>
  <si>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</si>
  <si>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</si>
  <si>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</si>
  <si>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</si>
  <si>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</si>
  <si>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</si>
  <si>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</si>
  <si>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</si>
  <si>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</si>
  <si>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</si>
  <si>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</si>
  <si>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</si>
  <si>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</si>
  <si>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</si>
  <si>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</si>
  <si>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</si>
  <si>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</si>
  <si>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</si>
  <si>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</si>
  <si>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</si>
  <si>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</si>
  <si>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</si>
  <si>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</si>
  <si>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</si>
  <si>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</si>
  <si>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</si>
  <si>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</si>
  <si>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</si>
  <si>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</si>
  <si>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</si>
  <si>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</si>
  <si>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</si>
  <si>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</si>
  <si>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</si>
  <si>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</si>
  <si>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</si>
  <si>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</si>
  <si>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</si>
  <si>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</si>
  <si>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</si>
  <si>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</si>
  <si>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</si>
  <si>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</si>
  <si>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</si>
  <si>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</si>
  <si>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</si>
  <si>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</si>
  <si>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</si>
  <si>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</si>
  <si>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</si>
  <si>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</si>
  <si>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</si>
  <si>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</si>
  <si>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</si>
  <si>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</si>
  <si>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</si>
  <si>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</si>
  <si>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</si>
  <si>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</si>
  <si>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</si>
  <si>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</si>
  <si>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</si>
  <si>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</si>
  <si>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</si>
  <si>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</si>
  <si>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</si>
  <si>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</si>
  <si>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</si>
  <si>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</si>
  <si>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</si>
  <si>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</si>
  <si>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</si>
  <si>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</si>
  <si>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</si>
  <si>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</si>
  <si>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</si>
  <si>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</si>
  <si>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</si>
  <si>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</si>
  <si>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</si>
  <si>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</si>
  <si>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</si>
  <si>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</si>
  <si>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</si>
  <si>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</si>
  <si>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</si>
  <si>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</si>
  <si>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</si>
  <si>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</si>
  <si>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</si>
  <si>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</si>
  <si>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</si>
  <si>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</si>
  <si>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</si>
  <si>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</si>
  <si>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</si>
  <si>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</si>
  <si>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</si>
  <si>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</si>
  <si>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</si>
  <si>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</si>
  <si>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</si>
  <si>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</si>
  <si>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</si>
  <si>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</si>
  <si>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</si>
  <si>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</si>
  <si>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</si>
  <si>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</si>
  <si>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</si>
  <si>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</si>
  <si>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</si>
  <si>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</si>
  <si>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</si>
  <si>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</si>
  <si>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</si>
  <si>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</si>
  <si>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</si>
  <si>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</si>
  <si>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</si>
  <si>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</si>
  <si>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</si>
  <si>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</si>
  <si>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</si>
  <si>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</si>
  <si>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</si>
  <si>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</si>
  <si>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</si>
  <si>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</si>
  <si>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</si>
  <si>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</si>
  <si>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</si>
  <si>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</si>
  <si>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</si>
  <si>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</si>
  <si>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</si>
  <si>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</si>
  <si>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</si>
  <si>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</si>
  <si>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</si>
  <si>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</si>
  <si>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</si>
  <si>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</si>
  <si>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</si>
  <si>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</si>
  <si>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</si>
  <si>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</si>
  <si>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</si>
  <si>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</si>
  <si>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</si>
  <si>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</si>
  <si>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</si>
  <si>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</si>
  <si>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</si>
  <si>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</si>
  <si>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</si>
  <si>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</si>
  <si>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</si>
  <si>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</si>
  <si>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</si>
  <si>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</si>
  <si>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</si>
  <si>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</si>
  <si>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</si>
  <si>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</si>
  <si>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</si>
  <si>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</si>
  <si>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</si>
  <si>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</si>
  <si>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</si>
  <si>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</si>
  <si>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</si>
  <si>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</si>
  <si>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</si>
  <si>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</si>
  <si>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</si>
  <si>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</si>
  <si>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</si>
  <si>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</si>
  <si>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</si>
  <si>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</si>
  <si>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</si>
  <si>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</si>
  <si>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</si>
  <si>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</si>
  <si>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</si>
  <si>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</si>
  <si>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</si>
  <si>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</si>
  <si>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</si>
  <si>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</si>
  <si>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</si>
  <si>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</si>
  <si>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</si>
  <si>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</si>
  <si>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</si>
  <si>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</si>
  <si>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</si>
  <si>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</si>
  <si>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</si>
  <si>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</si>
  <si>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</si>
  <si>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</si>
  <si>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</si>
  <si>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</si>
  <si>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</si>
  <si>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</si>
  <si>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</si>
  <si>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</si>
  <si>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</si>
  <si>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</si>
  <si>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</si>
  <si>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</si>
  <si>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</si>
  <si>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</si>
  <si>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</si>
  <si>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</si>
  <si>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</si>
  <si>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</si>
  <si>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</si>
  <si>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</si>
  <si>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</si>
  <si>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</si>
  <si>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</si>
  <si>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</si>
  <si>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</si>
  <si>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</si>
  <si>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</si>
  <si>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</si>
  <si>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</si>
  <si>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</si>
  <si>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</si>
  <si>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</si>
  <si>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</si>
  <si>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</si>
  <si>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</si>
  <si>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</si>
  <si>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</si>
  <si>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</si>
  <si>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</si>
  <si>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</si>
  <si>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</si>
  <si>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</si>
  <si>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</si>
  <si>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</si>
  <si>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</si>
  <si>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</si>
  <si>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</si>
  <si>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</si>
  <si>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</si>
  <si>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</si>
  <si>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</si>
  <si>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</si>
  <si>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</si>
  <si>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</si>
  <si>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</si>
  <si>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</si>
  <si>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</si>
  <si>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</si>
  <si>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</si>
  <si>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</si>
  <si>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</si>
  <si>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</si>
  <si>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</si>
  <si>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</si>
  <si>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</si>
  <si>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</si>
  <si>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</si>
  <si>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</si>
  <si>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</si>
  <si>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</si>
  <si>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</si>
  <si>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</si>
  <si>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</si>
  <si>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</si>
  <si>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</si>
  <si>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</si>
  <si>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</si>
  <si>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</si>
  <si>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</si>
  <si>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</si>
  <si>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</si>
  <si>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</si>
  <si>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</si>
  <si>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</si>
  <si>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</si>
  <si>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</si>
  <si>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</si>
  <si>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</si>
  <si>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</si>
  <si>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</si>
  <si>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</si>
  <si>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</si>
  <si>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</si>
  <si>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</si>
  <si>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</si>
  <si>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</si>
  <si>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</si>
  <si>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</si>
  <si>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</si>
  <si>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</si>
  <si>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</si>
  <si>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</si>
  <si>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</si>
  <si>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</si>
  <si>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</si>
  <si>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</si>
  <si>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</si>
  <si>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</si>
  <si>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</si>
  <si>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</si>
  <si>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</si>
  <si>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</si>
  <si>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</si>
  <si>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</si>
  <si>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</si>
  <si>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</si>
  <si>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</si>
  <si>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</si>
  <si>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</si>
  <si>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</si>
  <si>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</si>
  <si>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</si>
  <si>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</si>
  <si>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</si>
  <si>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</si>
  <si>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</si>
  <si>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</si>
  <si>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</si>
  <si>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</si>
  <si>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</si>
  <si>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</si>
  <si>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</si>
  <si>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</si>
  <si>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</si>
  <si>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</si>
  <si>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</si>
  <si>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</si>
  <si>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</si>
  <si>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</si>
  <si>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</si>
  <si>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</si>
  <si>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</si>
  <si>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</si>
  <si>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</si>
  <si>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</si>
  <si>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</si>
  <si>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</si>
  <si>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</si>
  <si>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</si>
  <si>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</si>
  <si>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</si>
  <si>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</si>
  <si>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</si>
  <si>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</si>
  <si>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</si>
  <si>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</si>
  <si>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</si>
  <si>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</si>
  <si>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</si>
  <si>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</si>
  <si>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</si>
  <si>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</si>
  <si>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</si>
  <si>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</si>
  <si>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</si>
  <si>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</si>
  <si>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</si>
  <si>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</si>
  <si>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</si>
  <si>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</si>
  <si>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</si>
  <si>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</si>
  <si>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</si>
  <si>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</si>
  <si>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</si>
  <si>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</si>
  <si>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</si>
  <si>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</si>
  <si>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</si>
  <si>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</si>
  <si>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</si>
  <si>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</si>
  <si>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</si>
  <si>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</si>
  <si>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</si>
  <si>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</si>
  <si>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</si>
  <si>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</si>
  <si>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</si>
  <si>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</si>
  <si>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</si>
  <si>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</si>
  <si>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</si>
  <si>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</si>
  <si>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</si>
  <si>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</si>
  <si>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</si>
  <si>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</si>
  <si>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</si>
  <si>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</si>
  <si>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</si>
  <si>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</si>
  <si>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</si>
  <si>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</si>
  <si>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</si>
  <si>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</si>
  <si>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</si>
  <si>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</si>
  <si>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</si>
  <si>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</si>
  <si>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</si>
  <si>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</si>
  <si>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</si>
  <si>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</si>
  <si>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</si>
  <si>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</si>
  <si>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</si>
  <si>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</si>
  <si>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</si>
  <si>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</si>
  <si>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</si>
  <si>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</si>
  <si>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</si>
  <si>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</si>
  <si>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</si>
  <si>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</si>
  <si>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</si>
  <si>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</si>
  <si>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</si>
  <si>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</si>
  <si>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</si>
  <si>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</si>
  <si>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</si>
  <si>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</si>
  <si>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</si>
  <si>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</si>
  <si>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</si>
  <si>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</si>
  <si>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</si>
  <si>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</si>
  <si>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</si>
  <si>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</si>
  <si>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</si>
  <si>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</si>
  <si>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</si>
  <si>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</si>
  <si>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</si>
  <si>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</si>
  <si>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</si>
  <si>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</si>
  <si>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</si>
  <si>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</si>
  <si>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</si>
  <si>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</si>
  <si>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</si>
  <si>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</si>
  <si>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</si>
  <si>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</si>
  <si>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</si>
  <si>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</si>
  <si>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</si>
  <si>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</si>
  <si>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</si>
  <si>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</si>
  <si>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</si>
  <si>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</si>
  <si>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</si>
  <si>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</si>
  <si>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</si>
  <si>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</si>
  <si>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</si>
  <si>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</si>
  <si>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</si>
  <si>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</si>
  <si>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</si>
  <si>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</si>
  <si>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</si>
  <si>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</si>
  <si>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</si>
  <si>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</si>
  <si>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</si>
  <si>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</si>
  <si>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</si>
  <si>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</si>
  <si>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</si>
  <si>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</si>
  <si>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</si>
  <si>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</si>
  <si>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</si>
  <si>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</si>
  <si>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</si>
  <si>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</si>
  <si>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</si>
  <si>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</si>
  <si>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</si>
  <si>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</si>
  <si>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</si>
  <si>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</si>
  <si>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</si>
  <si>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</si>
  <si>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</si>
  <si>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</si>
  <si>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</si>
  <si>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</si>
  <si>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</si>
  <si>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</si>
  <si>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</si>
  <si>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</si>
  <si>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</si>
  <si>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</si>
  <si>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</si>
  <si>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</si>
  <si>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</si>
  <si>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</si>
  <si>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</si>
  <si>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</si>
  <si>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</si>
  <si>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</si>
  <si>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</si>
  <si>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</si>
  <si>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</si>
  <si>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</si>
  <si>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</si>
  <si>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</si>
  <si>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</si>
  <si>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</si>
  <si>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</si>
  <si>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</si>
  <si>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</si>
  <si>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</si>
  <si>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</si>
  <si>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</si>
  <si>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</si>
  <si>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</si>
  <si>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</si>
  <si>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</si>
  <si>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</si>
  <si>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</si>
  <si>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</si>
  <si>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</si>
  <si>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</si>
  <si>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</si>
  <si>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</si>
  <si>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</si>
  <si>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</si>
  <si>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</si>
  <si>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</si>
  <si>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</si>
  <si>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</si>
  <si>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</si>
  <si>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</si>
  <si>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</si>
  <si>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</si>
  <si>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</si>
  <si>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</si>
  <si>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</si>
  <si>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</si>
  <si>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</si>
  <si>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</si>
  <si>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</si>
  <si>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</si>
  <si>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</si>
  <si>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</si>
  <si>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</si>
  <si>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</si>
  <si>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</si>
  <si>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</si>
  <si>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</si>
  <si>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</si>
  <si>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</si>
  <si>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</si>
  <si>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</si>
  <si>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</si>
  <si>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</si>
  <si>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</si>
  <si>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</si>
  <si>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</si>
  <si>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</si>
  <si>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</si>
  <si>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</si>
  <si>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</si>
  <si>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</si>
  <si>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</si>
  <si>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</si>
  <si>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</si>
  <si>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</si>
  <si>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</si>
  <si>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</si>
  <si>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</si>
  <si>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</si>
  <si>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</si>
  <si>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</si>
  <si>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</si>
  <si>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</si>
  <si>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</si>
  <si>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</si>
  <si>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</si>
  <si>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</si>
  <si>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</si>
  <si>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</si>
  <si>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</si>
  <si>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</si>
  <si>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</si>
  <si>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</si>
  <si>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</si>
  <si>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</si>
  <si>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</si>
  <si>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</si>
  <si>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</si>
  <si>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</si>
  <si>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</si>
  <si>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</si>
  <si>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</si>
  <si>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</si>
  <si>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</si>
  <si>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</si>
  <si>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</si>
  <si>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</si>
  <si>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</si>
  <si>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</si>
  <si>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</si>
  <si>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</si>
  <si>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</si>
  <si>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</si>
  <si>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</si>
  <si>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</si>
  <si>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</si>
  <si>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</si>
  <si>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</si>
  <si>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</si>
  <si>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</si>
  <si>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</si>
  <si>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</si>
  <si>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</si>
  <si>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</si>
  <si>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</si>
  <si>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</si>
  <si>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</si>
  <si>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</si>
  <si>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</si>
  <si>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</si>
  <si>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</si>
  <si>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</si>
  <si>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</si>
  <si>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</si>
  <si>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</si>
  <si>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</si>
  <si>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</si>
  <si>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</si>
  <si>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</si>
  <si>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</si>
  <si>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</si>
  <si>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</si>
  <si>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</si>
  <si>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</si>
  <si>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</si>
  <si>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</si>
  <si>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</si>
  <si>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</si>
  <si>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</si>
  <si>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</si>
  <si>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</si>
  <si>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</si>
  <si>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</si>
  <si>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</si>
  <si>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</si>
  <si>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</si>
  <si>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</si>
  <si>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</si>
  <si>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</si>
  <si>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</si>
  <si>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</si>
  <si>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</si>
  <si>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</si>
  <si>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</si>
  <si>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</si>
  <si>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</si>
  <si>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</si>
  <si>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</si>
  <si>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</si>
  <si>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</si>
  <si>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</si>
  <si>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</si>
  <si>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</si>
  <si>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</si>
  <si>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</si>
  <si>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</si>
  <si>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</si>
  <si>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</si>
  <si>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</si>
  <si>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</si>
  <si>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</si>
  <si>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</si>
  <si>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</si>
  <si>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</si>
  <si>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</si>
  <si>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</si>
  <si>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</si>
  <si>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</si>
  <si>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</si>
  <si>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</si>
  <si>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</si>
  <si>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</si>
  <si>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</si>
  <si>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</si>
  <si>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</si>
  <si>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</si>
  <si>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</si>
  <si>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</si>
  <si>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</si>
  <si>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</si>
  <si>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</si>
  <si>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</si>
  <si>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</si>
  <si>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</si>
  <si>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</si>
  <si>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</si>
  <si>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</si>
  <si>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</si>
  <si>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</si>
  <si>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</si>
  <si>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</si>
  <si>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</si>
  <si>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</si>
  <si>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</si>
  <si>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</si>
  <si>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</si>
  <si>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</si>
  <si>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</si>
  <si>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</si>
  <si>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</si>
  <si>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</si>
  <si>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</si>
  <si>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</si>
  <si>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</si>
  <si>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</si>
  <si>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</si>
  <si>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</si>
  <si>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</si>
  <si>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</si>
  <si>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</si>
  <si>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</si>
  <si>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</si>
  <si>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</si>
  <si>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</si>
  <si>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</si>
  <si>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</si>
  <si>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</si>
  <si>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</si>
  <si>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</si>
  <si>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</si>
  <si>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</si>
  <si>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</si>
  <si>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</si>
  <si>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</si>
  <si>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</si>
  <si>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</si>
  <si>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</si>
  <si>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</si>
  <si>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</si>
  <si>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</si>
  <si>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</si>
  <si>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</si>
  <si>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</si>
  <si>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</si>
  <si>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</si>
  <si>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</si>
  <si>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</si>
  <si>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</si>
  <si>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</si>
  <si>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</si>
  <si>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</si>
  <si>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</si>
  <si>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</si>
  <si>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</si>
  <si>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</si>
  <si>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</si>
  <si>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</si>
  <si>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</si>
  <si>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</si>
  <si>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</si>
  <si>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</si>
  <si>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</si>
  <si>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</si>
  <si>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</si>
  <si>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</si>
  <si>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</si>
  <si>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</si>
  <si>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</si>
  <si>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</si>
  <si>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</si>
  <si>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</si>
  <si>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</si>
  <si>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</si>
  <si>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</si>
  <si>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</si>
  <si>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</si>
  <si>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</si>
  <si>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</si>
  <si>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</si>
  <si>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</si>
  <si>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</si>
  <si>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</si>
  <si>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</si>
  <si>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</si>
  <si>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</si>
  <si>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</si>
  <si>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</si>
  <si>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</si>
  <si>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</si>
  <si>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</si>
  <si>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</si>
  <si>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</si>
  <si>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</si>
  <si>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</si>
  <si>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</si>
  <si>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</si>
  <si>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</si>
  <si>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</si>
  <si>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</si>
  <si>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</si>
  <si>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</si>
  <si>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</si>
  <si>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</si>
  <si>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</si>
  <si>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</si>
  <si>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</si>
  <si>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</si>
  <si>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</si>
  <si>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</si>
  <si>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</si>
  <si>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</si>
  <si>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</si>
  <si>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</si>
  <si>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</si>
  <si>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</si>
  <si>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</si>
  <si>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</si>
  <si>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</si>
  <si>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</si>
  <si>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</si>
  <si>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</si>
  <si>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</si>
  <si>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</si>
  <si>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</si>
  <si>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</si>
  <si>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</si>
  <si>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</si>
  <si>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</si>
  <si>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</si>
  <si>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</si>
  <si>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</si>
  <si>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</si>
  <si>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</si>
  <si>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</si>
  <si>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</si>
  <si>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</si>
  <si>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</si>
  <si>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</si>
  <si>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</si>
  <si>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</si>
  <si>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</si>
  <si>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</si>
  <si>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</si>
  <si>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</si>
  <si>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</si>
  <si>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</si>
  <si>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</si>
  <si>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</si>
  <si>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</si>
  <si>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</si>
  <si>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</si>
  <si>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</si>
  <si>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</si>
  <si>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</si>
  <si>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</si>
  <si>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</si>
  <si>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</si>
  <si>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</si>
  <si>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</si>
  <si>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</si>
  <si>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</si>
  <si>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</si>
  <si>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</si>
  <si>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</si>
  <si>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</si>
  <si>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</si>
  <si>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</si>
  <si>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</si>
  <si>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</si>
  <si>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</si>
  <si>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</si>
  <si>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</si>
  <si>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</si>
  <si>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</si>
  <si>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</si>
  <si>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</si>
  <si>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</si>
  <si>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</si>
  <si>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</si>
  <si>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</si>
  <si>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</si>
  <si>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</si>
  <si>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</si>
  <si>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</si>
  <si>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</si>
  <si>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</si>
  <si>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</si>
  <si>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</si>
  <si>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</si>
  <si>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</si>
  <si>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</si>
  <si>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</si>
  <si>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</si>
  <si>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</si>
  <si>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</si>
  <si>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</si>
  <si>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</si>
  <si>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</si>
  <si>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</si>
  <si>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</si>
  <si>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</si>
  <si>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</si>
  <si>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</si>
  <si>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</si>
  <si>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</si>
  <si>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</si>
  <si>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</si>
  <si>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</si>
  <si>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</si>
  <si>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</si>
  <si>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</si>
  <si>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</si>
  <si>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</si>
  <si>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</si>
  <si>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</si>
  <si>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</si>
  <si>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</si>
  <si>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</si>
  <si>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</si>
  <si>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</si>
  <si>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</si>
  <si>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</si>
  <si>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</si>
  <si>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</si>
  <si>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</si>
  <si>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</si>
  <si>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</si>
  <si>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</si>
  <si>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</si>
  <si>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</si>
  <si>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</si>
  <si>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</si>
  <si>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</si>
  <si>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</si>
  <si>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</si>
  <si>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</si>
  <si>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</si>
  <si>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</si>
  <si>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</si>
  <si>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</si>
  <si>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</si>
  <si>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</si>
  <si>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</si>
  <si>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</si>
  <si>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</si>
  <si>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</si>
  <si>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</si>
  <si>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</si>
  <si>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</si>
  <si>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</si>
  <si>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</si>
  <si>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</si>
  <si>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</si>
  <si>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</si>
  <si>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</si>
  <si>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</si>
  <si>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</si>
  <si>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</si>
  <si>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</si>
  <si>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</si>
  <si>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</si>
  <si>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</si>
  <si>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</si>
  <si>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</si>
  <si>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</si>
  <si>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</si>
  <si>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</si>
  <si>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</si>
  <si>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</si>
  <si>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</si>
  <si>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</si>
  <si>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</si>
  <si>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</si>
  <si>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</si>
  <si>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</si>
  <si>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</si>
  <si>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</si>
  <si>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</si>
  <si>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</si>
  <si>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</si>
  <si>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</si>
  <si>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</si>
  <si>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</si>
  <si>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</si>
  <si>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</si>
  <si>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</si>
  <si>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</si>
  <si>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</si>
  <si>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</si>
  <si>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</si>
  <si>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</si>
  <si>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</si>
  <si>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</si>
  <si>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</si>
  <si>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</si>
  <si>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</si>
  <si>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</si>
  <si>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</si>
  <si>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</si>
  <si>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</si>
  <si>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</si>
  <si>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</si>
  <si>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</si>
  <si>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</si>
  <si>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</si>
  <si>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</si>
  <si>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</si>
  <si>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</si>
  <si>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</si>
  <si>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</si>
  <si>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</si>
  <si>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</si>
  <si>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</si>
  <si>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</si>
  <si>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</si>
  <si>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</si>
  <si>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</si>
  <si>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</si>
  <si>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</si>
  <si>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</si>
  <si>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</si>
  <si>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</si>
  <si>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</si>
  <si>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</si>
  <si>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</si>
  <si>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</si>
  <si>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</si>
  <si>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</si>
  <si>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</si>
  <si>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</si>
  <si>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</si>
  <si>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</si>
  <si>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</si>
  <si>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</si>
  <si>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</si>
  <si>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</si>
  <si>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</si>
  <si>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</si>
  <si>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</si>
  <si>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</si>
  <si>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</si>
  <si>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</si>
  <si>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</si>
  <si>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</si>
  <si>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</si>
  <si>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</si>
  <si>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</si>
  <si>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</si>
  <si>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</si>
  <si>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</si>
  <si>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</si>
  <si>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</si>
  <si>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</si>
  <si>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</si>
  <si>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</si>
  <si>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</si>
  <si>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</si>
  <si>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</si>
  <si>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</si>
  <si>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</si>
  <si>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</si>
  <si>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</si>
  <si>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</si>
  <si>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</si>
  <si>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</si>
  <si>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</si>
  <si>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</si>
  <si>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</si>
  <si>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</si>
  <si>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</si>
  <si>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</si>
  <si>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</si>
  <si>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</si>
  <si>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</si>
  <si>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</si>
  <si>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</si>
  <si>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</si>
  <si>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</si>
  <si>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</si>
  <si>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</si>
  <si>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</si>
  <si>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</si>
  <si>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</si>
  <si>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</si>
  <si>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</si>
  <si>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</si>
  <si>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</si>
  <si>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</si>
  <si>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</si>
  <si>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</si>
  <si>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</si>
  <si>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</si>
  <si>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</si>
  <si>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</si>
  <si>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</si>
  <si>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</si>
  <si>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</si>
  <si>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</si>
  <si>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</si>
  <si>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</si>
  <si>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</si>
  <si>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</si>
  <si>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</si>
  <si>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</si>
  <si>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</si>
  <si>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</si>
  <si>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</si>
  <si>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</si>
  <si>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</si>
  <si>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</si>
  <si>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</si>
  <si>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</si>
  <si>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</si>
  <si>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</si>
  <si>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</si>
  <si>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</si>
  <si>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</si>
  <si>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</si>
  <si>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</si>
  <si>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</si>
  <si>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</si>
  <si>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</si>
  <si>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</si>
  <si>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</si>
  <si>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</si>
  <si>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</si>
  <si>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</si>
  <si>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</si>
  <si>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</si>
  <si>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</si>
  <si>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</si>
  <si>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</si>
  <si>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</si>
  <si>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</si>
  <si>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</si>
  <si>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</si>
  <si>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</si>
  <si>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</si>
  <si>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</si>
  <si>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</si>
  <si>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</si>
  <si>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</si>
  <si>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</si>
  <si>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</si>
  <si>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</si>
  <si>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</si>
  <si>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</si>
  <si>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</si>
  <si>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</si>
  <si>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</si>
  <si>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</si>
  <si>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</si>
  <si>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</si>
  <si>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</si>
  <si>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</si>
  <si>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</si>
  <si>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</si>
  <si>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</si>
  <si>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</si>
  <si>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</si>
  <si>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</si>
  <si>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</si>
  <si>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</si>
  <si>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</si>
  <si>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</si>
  <si>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</si>
  <si>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</si>
  <si>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</si>
  <si>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</si>
  <si>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</si>
  <si>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</si>
  <si>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</si>
  <si>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</si>
  <si>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</si>
  <si>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</si>
  <si>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</si>
  <si>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</si>
  <si>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</si>
  <si>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</si>
  <si>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</si>
  <si>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</si>
  <si>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</si>
  <si>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</si>
  <si>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</si>
  <si>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</si>
  <si>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</si>
  <si>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</si>
  <si>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</si>
  <si>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</si>
  <si>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</si>
  <si>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</si>
  <si>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</si>
  <si>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</si>
  <si>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</si>
  <si>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</si>
  <si>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</si>
  <si>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</si>
  <si>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</si>
  <si>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</si>
  <si>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</si>
  <si>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</si>
  <si>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</si>
  <si>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</si>
  <si>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</si>
  <si>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</si>
  <si>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</si>
  <si>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</si>
  <si>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</si>
  <si>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</si>
  <si>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</si>
  <si>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</si>
  <si>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</si>
  <si>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</si>
  <si>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</si>
  <si>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</si>
  <si>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</si>
  <si>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</si>
  <si>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</si>
  <si>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</si>
  <si>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</si>
  <si>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</si>
  <si>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</si>
  <si>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</si>
  <si>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</si>
  <si>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</si>
  <si>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</si>
  <si>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</si>
  <si>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</si>
  <si>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</si>
  <si>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</si>
  <si>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</si>
  <si>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</si>
  <si>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</si>
  <si>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</si>
  <si>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</si>
  <si>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</si>
  <si>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</si>
  <si>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</si>
  <si>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</si>
  <si>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</si>
  <si>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</si>
  <si>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</si>
  <si>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</si>
  <si>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</si>
  <si>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</si>
  <si>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</si>
  <si>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</si>
  <si>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</si>
  <si>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</si>
  <si>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</si>
  <si>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</si>
  <si>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</si>
  <si>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</si>
  <si>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</si>
  <si>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</si>
  <si>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</si>
  <si>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</si>
  <si>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</si>
  <si>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</si>
  <si>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</si>
  <si>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</si>
  <si>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</si>
  <si>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</si>
  <si>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</si>
  <si>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</si>
  <si>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</si>
  <si>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</si>
  <si>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</si>
  <si>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</si>
  <si>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</si>
  <si>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</si>
  <si>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</si>
  <si>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</si>
  <si>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</si>
  <si>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</si>
  <si>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</si>
  <si>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</si>
  <si>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</si>
  <si>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</si>
  <si>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</si>
  <si>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</si>
  <si>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</si>
  <si>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</si>
  <si>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</si>
  <si>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</si>
  <si>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</si>
  <si>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</si>
  <si>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</si>
  <si>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</si>
  <si>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</si>
  <si>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</si>
  <si>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</si>
  <si>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</si>
  <si>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</si>
  <si>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</si>
  <si>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</si>
  <si>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</si>
  <si>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</si>
  <si>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</si>
  <si>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</si>
  <si>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</si>
  <si>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</si>
  <si>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</si>
  <si>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</si>
  <si>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</si>
  <si>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</si>
  <si>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</si>
  <si>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</si>
  <si>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</si>
  <si>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</si>
  <si>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</si>
  <si>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</si>
  <si>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</si>
  <si>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</si>
  <si>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</si>
  <si>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</si>
  <si>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</si>
  <si>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</si>
  <si>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</si>
  <si>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</si>
  <si>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</si>
  <si>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</si>
  <si>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</si>
  <si>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</si>
  <si>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</si>
  <si>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</si>
  <si>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</si>
  <si>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</si>
  <si>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</si>
  <si>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</si>
  <si>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</si>
  <si>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</si>
  <si>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</si>
  <si>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</si>
  <si>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</si>
  <si>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</si>
  <si>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</si>
  <si>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</si>
  <si>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</si>
  <si>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</si>
  <si>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</si>
  <si>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</si>
  <si>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</si>
  <si>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</si>
  <si>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</si>
  <si>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</si>
  <si>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</si>
  <si>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</si>
  <si>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</si>
  <si>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</si>
  <si>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</si>
  <si>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</si>
  <si>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</si>
  <si>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</si>
  <si>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</si>
  <si>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</si>
  <si>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</si>
  <si>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</si>
  <si>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</si>
  <si>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</si>
  <si>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</si>
  <si>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</si>
  <si>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</si>
  <si>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</si>
  <si>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</si>
  <si>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</si>
  <si>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</si>
  <si>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</si>
  <si>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</si>
  <si>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</si>
  <si>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</si>
  <si>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</si>
  <si>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</si>
  <si>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</si>
  <si>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</si>
  <si>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</si>
  <si>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</si>
  <si>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</si>
  <si>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</si>
  <si>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</si>
  <si>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</si>
  <si>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</si>
  <si>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</si>
  <si>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</si>
  <si>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</si>
  <si>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</si>
  <si>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</si>
  <si>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</si>
  <si>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</si>
  <si>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</si>
  <si>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</si>
  <si>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</si>
  <si>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</si>
  <si>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</si>
  <si>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</si>
  <si>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</si>
  <si>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</si>
  <si>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</si>
  <si>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</si>
  <si>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</si>
  <si>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</si>
  <si>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</si>
  <si>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</si>
  <si>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</si>
  <si>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</si>
  <si>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</si>
  <si>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</si>
  <si>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</si>
  <si>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</si>
  <si>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</si>
  <si>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</si>
  <si>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</si>
  <si>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</si>
  <si>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</si>
  <si>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</si>
  <si>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</si>
  <si>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</si>
  <si>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</si>
  <si>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</si>
  <si>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</si>
  <si>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</si>
  <si>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</si>
  <si>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</si>
  <si>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</si>
  <si>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</si>
  <si>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</si>
  <si>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</si>
  <si>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</si>
  <si>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</si>
  <si>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</si>
  <si>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</si>
  <si>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</si>
  <si>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</si>
  <si>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</si>
  <si>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</si>
  <si>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</si>
  <si>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</si>
  <si>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</si>
  <si>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</si>
  <si>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</si>
  <si>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</si>
  <si>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</si>
  <si>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</si>
  <si>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</si>
  <si>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</si>
  <si>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</si>
  <si>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</si>
  <si>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</si>
  <si>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</si>
  <si>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</si>
  <si>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</si>
  <si>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</si>
  <si>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</si>
  <si>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</si>
  <si>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</si>
  <si>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</si>
  <si>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</si>
  <si>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</si>
  <si>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</si>
  <si>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</si>
  <si>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</si>
  <si>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</si>
  <si>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</si>
  <si>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</si>
  <si>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</si>
  <si>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</si>
  <si>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</si>
  <si>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</si>
  <si>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</si>
  <si>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</si>
  <si>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</si>
  <si>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</si>
  <si>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</si>
  <si>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</si>
  <si>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</si>
  <si>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</si>
  <si>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</si>
  <si>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</si>
  <si>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</si>
  <si>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</si>
  <si>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</si>
  <si>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</si>
  <si>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</si>
  <si>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</si>
  <si>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</si>
  <si>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</si>
  <si>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</si>
  <si>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</si>
  <si>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</si>
  <si>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</si>
  <si>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</si>
  <si>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</si>
  <si>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</si>
  <si>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</si>
  <si>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</si>
  <si>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</si>
  <si>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</si>
  <si>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</si>
  <si>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</si>
  <si>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</si>
  <si>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</si>
  <si>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</si>
  <si>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</si>
  <si>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</si>
  <si>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</si>
  <si>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</si>
  <si>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</si>
  <si>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</si>
  <si>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</si>
  <si>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</si>
  <si>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</si>
  <si>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</si>
  <si>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</si>
  <si>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</si>
  <si>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</si>
  <si>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</si>
  <si>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</si>
  <si>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</si>
  <si>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</si>
  <si>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</si>
  <si>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</si>
  <si>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</si>
  <si>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</si>
  <si>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</si>
  <si>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</si>
  <si>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</si>
  <si>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</si>
  <si>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</si>
  <si>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</si>
  <si>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</si>
  <si>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</si>
  <si>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</si>
  <si>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</si>
  <si>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</si>
  <si>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</si>
  <si>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</si>
  <si>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</si>
  <si>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</si>
  <si>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</si>
  <si>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</si>
  <si>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</si>
  <si>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</si>
  <si>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</si>
  <si>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</si>
  <si>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</si>
  <si>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</si>
  <si>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</si>
  <si>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</si>
  <si>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</si>
  <si>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</si>
  <si>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</si>
  <si>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</si>
  <si>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</si>
  <si>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</si>
  <si>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</si>
  <si>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</si>
  <si>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</si>
  <si>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</si>
  <si>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</si>
  <si>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</si>
  <si>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</si>
  <si>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</si>
  <si>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</si>
  <si>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</si>
  <si>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</si>
  <si>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</si>
  <si>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</si>
  <si>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</si>
  <si>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</si>
  <si>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</si>
  <si>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</si>
  <si>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</si>
  <si>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</si>
  <si>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</si>
  <si>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</si>
  <si>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</si>
  <si>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</si>
  <si>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</si>
  <si>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</si>
  <si>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</si>
  <si>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</si>
  <si>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</si>
  <si>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</si>
  <si>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</si>
  <si>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</si>
  <si>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</si>
  <si>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</si>
  <si>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</si>
  <si>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</si>
  <si>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</si>
  <si>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</si>
  <si>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</si>
  <si>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</si>
  <si>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</si>
  <si>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</si>
  <si>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</si>
  <si>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</si>
  <si>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</si>
  <si>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</si>
  <si>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</si>
  <si>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</si>
  <si>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</si>
  <si>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</si>
  <si>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</si>
  <si>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</si>
  <si>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</si>
  <si>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</si>
  <si>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</si>
  <si>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</si>
  <si>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</si>
  <si>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</si>
  <si>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</si>
  <si>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</si>
  <si>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</si>
  <si>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</si>
  <si>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</si>
  <si>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</si>
  <si>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</si>
  <si>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</si>
  <si>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</si>
  <si>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</si>
  <si>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</si>
  <si>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</si>
  <si>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</si>
  <si>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</si>
  <si>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</si>
  <si>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</si>
  <si>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</si>
  <si>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</si>
  <si>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</si>
  <si>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</si>
  <si>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</si>
  <si>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</si>
  <si>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</si>
  <si>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</si>
  <si>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</si>
  <si>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</si>
  <si>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</si>
  <si>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</si>
  <si>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</si>
  <si>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</si>
  <si>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</si>
  <si>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</si>
  <si>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</si>
  <si>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</si>
  <si>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</si>
  <si>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</si>
  <si>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</si>
  <si>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</si>
  <si>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</si>
  <si>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</si>
  <si>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</si>
  <si>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</si>
  <si>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</si>
  <si>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</si>
  <si>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</si>
  <si>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</si>
  <si>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</si>
  <si>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</si>
  <si>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</si>
  <si>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</si>
  <si>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</si>
  <si>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</si>
  <si>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</si>
  <si>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</si>
  <si>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</si>
  <si>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</si>
  <si>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</si>
  <si>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</si>
  <si>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</si>
  <si>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</si>
  <si>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</si>
  <si>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</si>
  <si>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</si>
  <si>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</si>
  <si>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</si>
  <si>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</si>
  <si>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</si>
  <si>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</si>
  <si>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</si>
  <si>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</si>
  <si>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</si>
  <si>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</si>
  <si>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</si>
  <si>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</si>
  <si>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</si>
  <si>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</si>
  <si>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</si>
  <si>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</si>
  <si>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</si>
  <si>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</si>
  <si>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</si>
  <si>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</si>
  <si>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</si>
  <si>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</si>
  <si>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</si>
  <si>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</si>
  <si>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</si>
  <si>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</si>
  <si>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</si>
  <si>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</si>
  <si>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</si>
  <si>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</si>
  <si>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</si>
  <si>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</si>
  <si>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</si>
  <si>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</si>
  <si>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</si>
  <si>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</si>
  <si>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</si>
  <si>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</si>
  <si>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</si>
  <si>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</si>
  <si>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</si>
  <si>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</si>
  <si>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</si>
  <si>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</si>
  <si>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</si>
  <si>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</si>
  <si>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</si>
  <si>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</si>
  <si>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</si>
  <si>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</si>
  <si>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</si>
  <si>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</si>
  <si>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</si>
  <si>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</si>
  <si>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</si>
  <si>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</si>
  <si>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</si>
  <si>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</si>
  <si>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</si>
  <si>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</si>
  <si>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</si>
  <si>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</si>
  <si>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</si>
  <si>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</si>
  <si>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</si>
  <si>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</si>
  <si>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</si>
  <si>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</si>
  <si>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</si>
  <si>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</si>
  <si>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</si>
  <si>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</si>
  <si>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</si>
  <si>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</si>
  <si>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</si>
  <si>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</si>
  <si>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</si>
  <si>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</si>
  <si>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</si>
  <si>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</si>
  <si>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</si>
  <si>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</si>
  <si>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</si>
  <si>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</si>
  <si>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</si>
  <si>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</si>
  <si>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</si>
  <si>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</si>
  <si>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</si>
  <si>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</si>
  <si>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</si>
  <si>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</si>
  <si>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</si>
  <si>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</si>
  <si>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</si>
  <si>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</si>
  <si>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</si>
  <si>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</si>
  <si>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</si>
  <si>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</si>
  <si>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</si>
  <si>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</si>
  <si>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</si>
  <si>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</si>
  <si>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</si>
  <si>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</si>
  <si>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</si>
  <si>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</si>
  <si>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</si>
  <si>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</si>
  <si>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</si>
  <si>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</si>
  <si>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</si>
  <si>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</si>
  <si>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</si>
  <si>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</si>
  <si>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</si>
  <si>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</si>
  <si>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</si>
  <si>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</si>
  <si>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</si>
  <si>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</si>
  <si>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</si>
  <si>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</si>
  <si>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</si>
  <si>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</si>
  <si>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</si>
  <si>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</si>
  <si>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</si>
  <si>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</si>
  <si>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</si>
  <si>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</si>
  <si>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</si>
  <si>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</si>
  <si>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</si>
  <si>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</si>
  <si>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</si>
  <si>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</si>
  <si>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</si>
  <si>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</si>
  <si>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</si>
  <si>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</si>
  <si>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</si>
  <si>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</si>
  <si>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</si>
  <si>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</si>
  <si>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</si>
  <si>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</si>
  <si>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</si>
  <si>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</si>
  <si>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</si>
  <si>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</si>
  <si>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</si>
  <si>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</si>
  <si>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</si>
  <si>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</si>
  <si>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</si>
  <si>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</si>
  <si>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</si>
  <si>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</si>
  <si>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</si>
  <si>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</si>
  <si>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</si>
  <si>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</si>
  <si>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</si>
  <si>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</si>
  <si>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</si>
  <si>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</si>
  <si>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</si>
  <si>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</si>
  <si>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</si>
  <si>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</si>
  <si>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</si>
  <si>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</si>
  <si>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</si>
  <si>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</si>
  <si>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</si>
  <si>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</si>
  <si>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</si>
  <si>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</si>
  <si>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</si>
  <si>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</si>
  <si>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</si>
  <si>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</si>
  <si>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</si>
  <si>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</si>
  <si>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</si>
  <si>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</si>
  <si>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</si>
  <si>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</si>
  <si>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</si>
  <si>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</si>
  <si>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</si>
  <si>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</si>
  <si>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</si>
  <si>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</si>
  <si>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</si>
  <si>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</si>
  <si>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</si>
  <si>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</si>
  <si>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</si>
  <si>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</si>
  <si>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</si>
  <si>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</si>
  <si>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</si>
  <si>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</si>
  <si>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</si>
  <si>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</si>
  <si>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</si>
  <si>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</si>
  <si>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</si>
  <si>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</si>
  <si>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</si>
  <si>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</si>
  <si>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</si>
  <si>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</si>
  <si>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</si>
  <si>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</si>
  <si>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</si>
  <si>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</si>
  <si>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</si>
  <si>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</si>
  <si>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</si>
  <si>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</si>
  <si>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</si>
  <si>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</si>
  <si>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</si>
  <si>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</si>
  <si>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</si>
  <si>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</si>
  <si>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</si>
  <si>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</si>
  <si>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</si>
  <si>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</si>
  <si>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</si>
  <si>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</si>
  <si>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</si>
  <si>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</si>
  <si>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</si>
  <si>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</si>
  <si>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</si>
  <si>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</si>
  <si>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</si>
  <si>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</si>
  <si>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</si>
  <si>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</si>
  <si>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</si>
  <si>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</si>
  <si>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</si>
  <si>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</si>
  <si>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</si>
  <si>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</si>
  <si>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</si>
  <si>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</si>
  <si>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</si>
  <si>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</si>
  <si>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</si>
  <si>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</si>
  <si>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</si>
  <si>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</si>
  <si>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</si>
  <si>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</si>
  <si>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</si>
  <si>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</si>
  <si>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</si>
  <si>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</si>
  <si>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</si>
  <si>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</si>
  <si>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</si>
  <si>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</si>
  <si>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</si>
  <si>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</si>
  <si>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</si>
  <si>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</si>
  <si>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</si>
  <si>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</si>
  <si>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</si>
  <si>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</si>
  <si>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</si>
  <si>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</si>
  <si>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</si>
  <si>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</si>
  <si>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</si>
  <si>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</si>
  <si>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</si>
  <si>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</si>
  <si>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</si>
  <si>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</si>
  <si>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</si>
  <si>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</si>
  <si>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</si>
  <si>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</si>
  <si>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</si>
  <si>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</si>
  <si>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</si>
  <si>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</si>
  <si>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</si>
  <si>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</si>
  <si>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</si>
  <si>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</si>
  <si>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</si>
  <si>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</si>
  <si>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</si>
  <si>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</si>
  <si>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</si>
  <si>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</si>
  <si>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</si>
  <si>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</si>
  <si>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</si>
  <si>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</si>
  <si>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</si>
  <si>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</si>
  <si>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</si>
  <si>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</si>
  <si>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</si>
  <si>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</si>
  <si>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</si>
  <si>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</si>
  <si>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</si>
  <si>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</si>
  <si>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</si>
  <si>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</si>
  <si>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</si>
  <si>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</si>
  <si>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</si>
  <si>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</si>
  <si>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</si>
  <si>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</si>
  <si>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</si>
  <si>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</si>
  <si>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</si>
  <si>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</si>
  <si>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</si>
  <si>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</si>
  <si>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</si>
  <si>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</si>
  <si>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</si>
  <si>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</si>
  <si>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</si>
  <si>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</si>
  <si>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</si>
  <si>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</si>
  <si>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</si>
  <si>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</si>
  <si>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</si>
  <si>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</si>
  <si>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</si>
  <si>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</si>
  <si>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</si>
  <si>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</si>
  <si>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</si>
  <si>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</si>
  <si>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</si>
  <si>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</si>
  <si>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</si>
  <si>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</si>
  <si>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</si>
  <si>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</si>
  <si>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</si>
  <si>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</si>
  <si>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</si>
  <si>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</si>
  <si>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</si>
  <si>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</si>
  <si>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</si>
  <si>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</si>
  <si>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</si>
  <si>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</si>
  <si>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</si>
  <si>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</si>
  <si>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</si>
  <si>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</si>
  <si>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</si>
  <si>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</si>
  <si>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</si>
  <si>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</si>
  <si>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</si>
  <si>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</si>
  <si>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</si>
  <si>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</si>
  <si>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</si>
  <si>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</si>
  <si>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</si>
  <si>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</si>
  <si>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</si>
  <si>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</si>
  <si>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</si>
  <si>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</si>
  <si>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</si>
  <si>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</si>
  <si>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</si>
  <si>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</si>
  <si>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</si>
  <si>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</si>
  <si>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</si>
  <si>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</si>
  <si>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</si>
  <si>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</si>
  <si>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</si>
  <si>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</si>
  <si>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</si>
  <si>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</si>
  <si>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</si>
  <si>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</si>
  <si>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</si>
  <si>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</si>
  <si>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</si>
  <si>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</si>
  <si>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</si>
  <si>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</si>
  <si>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</si>
  <si>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</si>
  <si>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</si>
  <si>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</si>
  <si>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</si>
  <si>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</si>
  <si>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</si>
  <si>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</si>
  <si>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</si>
  <si>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</si>
  <si>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</si>
  <si>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</si>
  <si>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</si>
  <si>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</si>
  <si>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</si>
  <si>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</si>
  <si>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</si>
  <si>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</si>
  <si>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</si>
  <si>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</si>
  <si>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</si>
  <si>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</si>
  <si>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</si>
  <si>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</si>
  <si>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</si>
  <si>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</si>
  <si>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</si>
  <si>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</si>
  <si>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</si>
  <si>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</si>
  <si>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</si>
  <si>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</si>
  <si>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</si>
  <si>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</si>
  <si>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</si>
  <si>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</si>
  <si>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</si>
  <si>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</si>
  <si>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</si>
  <si>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</si>
  <si>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</si>
  <si>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</si>
  <si>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</si>
  <si>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</si>
  <si>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</si>
  <si>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</si>
  <si>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</si>
  <si>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</si>
  <si>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</si>
  <si>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</si>
  <si>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</si>
  <si>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</si>
  <si>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</si>
  <si>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</si>
  <si>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</si>
  <si>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</si>
  <si>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</si>
  <si>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</si>
  <si>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</si>
  <si>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</si>
  <si>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</si>
  <si>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</si>
  <si>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</si>
  <si>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</si>
  <si>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</si>
  <si>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</si>
  <si>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</si>
  <si>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</si>
  <si>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</si>
  <si>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</si>
  <si>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</si>
  <si>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</si>
  <si>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</si>
  <si>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</si>
  <si>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</si>
  <si>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</si>
  <si>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</si>
  <si>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</si>
  <si>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</si>
  <si>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</si>
  <si>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</si>
  <si>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</si>
  <si>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</si>
  <si>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</si>
  <si>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</si>
  <si>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</si>
  <si>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</si>
  <si>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</si>
  <si>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</si>
  <si>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</si>
  <si>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</si>
  <si>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</si>
  <si>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</si>
  <si>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</si>
  <si>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</si>
  <si>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</si>
  <si>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</si>
  <si>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</si>
  <si>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</si>
  <si>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</si>
  <si>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</si>
  <si>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</si>
  <si>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</si>
  <si>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</si>
  <si>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</si>
  <si>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</si>
  <si>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</si>
  <si>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</si>
  <si>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</si>
  <si>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</si>
  <si>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</si>
  <si>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</si>
  <si>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</si>
  <si>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</si>
  <si>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</si>
  <si>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</si>
  <si>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</si>
  <si>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</si>
  <si>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</si>
  <si>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</si>
  <si>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</si>
  <si>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</si>
  <si>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</si>
  <si>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</si>
  <si>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</si>
  <si>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</si>
  <si>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</si>
  <si>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</si>
  <si>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</si>
  <si>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</si>
  <si>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</si>
  <si>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</si>
  <si>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</si>
  <si>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</si>
  <si>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</si>
  <si>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</si>
  <si>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</si>
  <si>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</si>
  <si>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</si>
  <si>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</si>
  <si>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</si>
  <si>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</si>
  <si>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</si>
  <si>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</si>
  <si>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</si>
  <si>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</si>
  <si>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</si>
  <si>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</si>
  <si>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</si>
  <si>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</si>
  <si>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</si>
  <si>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</si>
  <si>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</si>
  <si>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</si>
  <si>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</si>
  <si>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</si>
  <si>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</si>
  <si>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</si>
  <si>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</si>
  <si>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</si>
  <si>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</si>
  <si>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</si>
  <si>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</si>
  <si>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</si>
  <si>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</si>
  <si>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</si>
  <si>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</si>
  <si>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</si>
  <si>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</si>
  <si>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</si>
  <si>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</si>
  <si>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</si>
  <si>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</si>
  <si>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</si>
  <si>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</si>
  <si>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</si>
  <si>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</si>
  <si>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</si>
  <si>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</si>
  <si>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</si>
  <si>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</si>
  <si>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</si>
  <si>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</si>
  <si>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</si>
  <si>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</si>
  <si>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</si>
  <si>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</si>
  <si>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</si>
  <si>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</si>
  <si>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</si>
  <si>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</si>
  <si>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</si>
  <si>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</si>
  <si>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</si>
  <si>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</si>
  <si>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</si>
  <si>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</si>
  <si>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</si>
  <si>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</si>
  <si>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</si>
  <si>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</si>
  <si>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</si>
  <si>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</si>
  <si>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</si>
  <si>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</si>
  <si>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</si>
  <si>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</si>
  <si>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</si>
  <si>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</si>
  <si>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</si>
  <si>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</si>
  <si>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</si>
  <si>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</si>
  <si>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</si>
  <si>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</si>
  <si>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</si>
  <si>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</si>
  <si>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</si>
  <si>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</si>
  <si>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</si>
  <si>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</si>
  <si>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</si>
  <si>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</si>
  <si>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</si>
  <si>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</si>
  <si>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</si>
  <si>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</si>
  <si>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</si>
  <si>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</si>
  <si>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</si>
  <si>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</si>
  <si>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</si>
  <si>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</si>
  <si>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</si>
  <si>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</si>
  <si>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</si>
  <si>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</si>
  <si>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</si>
  <si>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</si>
  <si>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</si>
  <si>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</si>
  <si>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</si>
  <si>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</si>
  <si>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</si>
  <si>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</si>
  <si>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</si>
  <si>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</si>
  <si>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</si>
  <si>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</si>
  <si>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</si>
  <si>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</si>
  <si>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</si>
  <si>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</si>
  <si>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</si>
  <si>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</si>
  <si>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</si>
  <si>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</si>
  <si>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</si>
  <si>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</si>
  <si>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</si>
  <si>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</si>
  <si>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</si>
  <si>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</si>
  <si>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</si>
  <si>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</si>
  <si>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</si>
  <si>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</si>
  <si>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</si>
  <si>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</si>
  <si>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</si>
  <si>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</si>
  <si>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</si>
  <si>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</si>
  <si>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</si>
  <si>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</si>
  <si>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</si>
  <si>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</si>
  <si>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</si>
  <si>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</si>
  <si>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</si>
  <si>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</si>
  <si>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</si>
  <si>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</si>
  <si>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</si>
  <si>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</si>
  <si>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</si>
  <si>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</si>
  <si>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</si>
  <si>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</si>
  <si>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</si>
  <si>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</si>
  <si>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</si>
  <si>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</si>
  <si>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</si>
  <si>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</si>
  <si>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</si>
  <si>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</si>
  <si>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</si>
  <si>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</si>
  <si>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</si>
  <si>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</si>
  <si>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</si>
  <si>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</si>
  <si>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</si>
  <si>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</si>
  <si>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</si>
  <si>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</si>
  <si>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</si>
  <si>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</si>
  <si>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</si>
  <si>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</si>
  <si>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</si>
  <si>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</si>
  <si>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</si>
  <si>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</si>
  <si>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</si>
  <si>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</si>
  <si>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</si>
  <si>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</si>
  <si>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</si>
  <si>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</si>
  <si>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</si>
  <si>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</si>
  <si>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</si>
  <si>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</si>
  <si>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</si>
  <si>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</si>
  <si>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</si>
  <si>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</si>
  <si>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</si>
  <si>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</si>
  <si>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</si>
  <si>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</si>
  <si>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</si>
  <si>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</si>
  <si>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</si>
  <si>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</si>
  <si>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</si>
  <si>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</si>
  <si>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</si>
  <si>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</si>
  <si>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</si>
  <si>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</si>
  <si>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</si>
  <si>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</si>
  <si>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</si>
  <si>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</si>
  <si>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</si>
  <si>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</si>
  <si>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</si>
  <si>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</si>
  <si>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</si>
  <si>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</si>
  <si>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</si>
  <si>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</si>
  <si>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</si>
  <si>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</si>
  <si>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</si>
  <si>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</si>
  <si>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</si>
  <si>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</si>
  <si>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</si>
  <si>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</si>
  <si>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</si>
  <si>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</si>
  <si>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</si>
  <si>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</si>
  <si>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</si>
  <si>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</si>
  <si>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</si>
  <si>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</si>
  <si>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</si>
  <si>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</si>
  <si>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</si>
  <si>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</si>
  <si>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</si>
  <si>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</si>
  <si>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</si>
  <si>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</si>
  <si>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</si>
  <si>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</si>
  <si>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</si>
  <si>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</si>
  <si>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</si>
  <si>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</si>
  <si>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</si>
  <si>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</si>
  <si>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</si>
  <si>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</si>
  <si>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</si>
  <si>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</si>
  <si>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</si>
  <si>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</si>
  <si>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</si>
  <si>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</si>
  <si>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</si>
  <si>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</si>
  <si>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</si>
  <si>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</si>
  <si>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</si>
  <si>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</si>
  <si>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</si>
  <si>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</si>
  <si>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</si>
  <si>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</si>
  <si>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</si>
  <si>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</si>
  <si>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</si>
  <si>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</si>
  <si>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</si>
  <si>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</si>
  <si>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</si>
  <si>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</si>
  <si>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</si>
  <si>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</si>
  <si>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</si>
  <si>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</si>
  <si>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</si>
  <si>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</si>
  <si>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</si>
  <si>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</si>
  <si>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</si>
  <si>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</si>
  <si>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</si>
  <si>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</si>
  <si>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</si>
  <si>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</si>
  <si>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</si>
  <si>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</si>
  <si>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</si>
  <si>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</si>
  <si>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</si>
  <si>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</si>
  <si>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</si>
  <si>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</si>
  <si>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</si>
  <si>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</si>
  <si>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</si>
  <si>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</si>
  <si>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</si>
  <si>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</si>
  <si>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</si>
  <si>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</si>
  <si>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</si>
  <si>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</si>
  <si>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</si>
  <si>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</si>
  <si>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</si>
  <si>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</si>
  <si>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</si>
  <si>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</si>
  <si>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</si>
  <si>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</si>
  <si>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</si>
  <si>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</si>
  <si>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</si>
  <si>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</si>
  <si>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</si>
  <si>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</si>
  <si>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</si>
  <si>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</si>
  <si>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</si>
  <si>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</si>
  <si>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</si>
  <si>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</si>
  <si>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</si>
  <si>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</si>
  <si>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</si>
  <si>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</si>
  <si>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</si>
  <si>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</si>
  <si>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</si>
  <si>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</si>
  <si>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</si>
  <si>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</si>
  <si>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</si>
  <si>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</si>
  <si>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</si>
  <si>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</si>
  <si>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</si>
  <si>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</si>
  <si>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</si>
  <si>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</si>
  <si>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</si>
  <si>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</si>
  <si>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</si>
  <si>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</si>
  <si>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</si>
  <si>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</si>
  <si>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</si>
  <si>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</si>
  <si>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</si>
  <si>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</si>
  <si>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</si>
  <si>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</si>
  <si>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</si>
  <si>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</si>
  <si>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</si>
  <si>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</si>
  <si>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</si>
  <si>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</si>
  <si>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</si>
  <si>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</si>
  <si>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</si>
  <si>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</si>
  <si>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</si>
  <si>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</si>
  <si>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</si>
  <si>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</si>
  <si>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</si>
  <si>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</si>
  <si>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</si>
  <si>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</si>
  <si>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</si>
  <si>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</si>
  <si>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</si>
  <si>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</si>
  <si>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</si>
  <si>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</si>
  <si>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</si>
  <si>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</si>
  <si>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</si>
  <si>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</si>
  <si>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</si>
  <si>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</si>
  <si>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</si>
  <si>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</si>
  <si>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</si>
  <si>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</si>
  <si>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</si>
  <si>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</si>
  <si>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</si>
  <si>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</si>
  <si>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</si>
  <si>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</si>
  <si>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</si>
  <si>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</si>
  <si>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</si>
  <si>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</si>
  <si>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</si>
  <si>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</si>
  <si>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</si>
  <si>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</si>
  <si>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</si>
  <si>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</si>
  <si>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</si>
  <si>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</si>
  <si>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</si>
  <si>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</si>
  <si>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</si>
  <si>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</si>
  <si>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</si>
  <si>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</si>
  <si>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</si>
  <si>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</si>
  <si>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</si>
  <si>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</si>
  <si>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</si>
  <si>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</si>
  <si>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</si>
  <si>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</si>
  <si>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</si>
  <si>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</si>
  <si>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</si>
  <si>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</si>
  <si>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</si>
  <si>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</si>
  <si>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</si>
  <si>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</si>
  <si>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</si>
  <si>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</si>
  <si>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</si>
  <si>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</si>
  <si>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</si>
  <si>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</si>
  <si>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</si>
  <si>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</si>
  <si>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</si>
  <si>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</si>
  <si>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</si>
  <si>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</si>
  <si>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</si>
  <si>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</si>
  <si>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</si>
  <si>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</si>
  <si>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</si>
  <si>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</si>
  <si>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</si>
  <si>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</si>
  <si>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</si>
  <si>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</si>
  <si>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</si>
  <si>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</si>
  <si>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</si>
  <si>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</si>
  <si>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</si>
  <si>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</si>
  <si>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</si>
  <si>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</si>
  <si>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</si>
  <si>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</si>
  <si>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</si>
  <si>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</si>
  <si>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</si>
  <si>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</si>
  <si>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</si>
  <si>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</si>
  <si>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</si>
  <si>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</si>
  <si>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</si>
  <si>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</si>
  <si>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</si>
  <si>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</si>
  <si>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</si>
  <si>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</si>
  <si>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</si>
  <si>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</si>
  <si>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</si>
  <si>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</si>
  <si>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</si>
  <si>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</si>
  <si>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</si>
  <si>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</si>
  <si>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</si>
  <si>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</si>
  <si>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</si>
  <si>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</si>
  <si>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</si>
  <si>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</si>
  <si>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</si>
  <si>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</si>
  <si>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</si>
  <si>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</si>
  <si>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</si>
  <si>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</si>
  <si>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</si>
  <si>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</si>
  <si>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</si>
  <si>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</si>
  <si>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</si>
  <si>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</si>
  <si>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</si>
  <si>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</si>
  <si>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</si>
  <si>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</si>
  <si>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</si>
  <si>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</si>
  <si>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</si>
  <si>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</si>
  <si>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</si>
  <si>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</si>
  <si>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</si>
  <si>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</si>
  <si>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</si>
  <si>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</si>
  <si>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</si>
  <si>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</si>
  <si>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</si>
  <si>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</si>
  <si>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</si>
  <si>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</si>
  <si>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</si>
  <si>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</si>
  <si>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</si>
  <si>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</si>
  <si>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</si>
  <si>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</si>
  <si>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</si>
  <si>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</si>
  <si>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</si>
  <si>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</si>
  <si>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</si>
  <si>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</si>
  <si>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</si>
  <si>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</si>
  <si>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</si>
  <si>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</si>
  <si>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</si>
  <si>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</si>
  <si>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</si>
  <si>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</si>
  <si>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</si>
  <si>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</si>
  <si>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</si>
  <si>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</si>
  <si>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</si>
  <si>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</si>
  <si>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</si>
  <si>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</si>
  <si>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</si>
  <si>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</si>
  <si>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</si>
  <si>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</si>
  <si>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</si>
  <si>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</si>
  <si>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</si>
  <si>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</si>
  <si>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</si>
  <si>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</si>
  <si>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</si>
  <si>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</si>
  <si>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</si>
  <si>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</si>
  <si>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</si>
  <si>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</si>
  <si>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</si>
  <si>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</si>
  <si>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</si>
  <si>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</si>
  <si>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</si>
  <si>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</si>
  <si>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</si>
  <si>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</si>
  <si>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</si>
  <si>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</si>
  <si>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</si>
  <si>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</si>
  <si>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</si>
  <si>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</si>
  <si>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</si>
  <si>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</si>
  <si>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</si>
  <si>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</si>
  <si>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</si>
  <si>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</si>
  <si>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</si>
  <si>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</si>
  <si>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</si>
  <si>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</si>
  <si>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</si>
  <si>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</si>
  <si>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</si>
  <si>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</si>
  <si>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</si>
  <si>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</si>
  <si>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</si>
  <si>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</si>
  <si>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</si>
  <si>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</si>
  <si>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</si>
  <si>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</si>
  <si>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</si>
  <si>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</si>
  <si>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</si>
  <si>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</si>
  <si>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</si>
  <si>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</si>
  <si>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</si>
  <si>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</si>
  <si>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</si>
  <si>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</si>
  <si>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</si>
  <si>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</si>
  <si>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</si>
  <si>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</si>
  <si>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</si>
  <si>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</si>
  <si>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</si>
  <si>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</si>
  <si>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</si>
  <si>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</si>
  <si>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</si>
  <si>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</si>
  <si>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</si>
  <si>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</si>
  <si>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</si>
  <si>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</si>
  <si>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</si>
  <si>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</si>
  <si>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</si>
  <si>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</si>
  <si>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</si>
  <si>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</si>
  <si>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</si>
  <si>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</si>
  <si>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</si>
  <si>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</si>
  <si>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</si>
  <si>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</si>
  <si>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</si>
  <si>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</si>
  <si>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</si>
  <si>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</si>
  <si>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</si>
  <si>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</si>
  <si>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</si>
  <si>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</si>
  <si>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</si>
  <si>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</si>
  <si>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</si>
  <si>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</si>
  <si>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</si>
  <si>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</si>
  <si>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</si>
  <si>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</si>
  <si>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</si>
  <si>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</si>
  <si>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</si>
  <si>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</si>
  <si>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</si>
  <si>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</si>
  <si>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</si>
  <si>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</si>
  <si>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</si>
  <si>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</si>
  <si>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</si>
  <si>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</si>
  <si>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</si>
  <si>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</si>
  <si>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</si>
  <si>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</si>
  <si>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</si>
  <si>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</si>
  <si>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</si>
  <si>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</si>
  <si>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</si>
  <si>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</si>
  <si>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</si>
  <si>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</si>
  <si>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</si>
  <si>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</si>
  <si>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</si>
  <si>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</si>
  <si>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</si>
  <si>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</si>
  <si>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</si>
  <si>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</si>
  <si>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</si>
  <si>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</si>
  <si>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</si>
  <si>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</si>
  <si>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</si>
  <si>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</si>
  <si>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</si>
  <si>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</si>
  <si>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</si>
  <si>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</si>
  <si>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</si>
  <si>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</si>
  <si>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</si>
  <si>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</si>
  <si>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</si>
  <si>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</si>
  <si>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</si>
  <si>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</si>
  <si>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</si>
  <si>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</si>
  <si>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</si>
  <si>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</si>
  <si>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</si>
  <si>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</si>
  <si>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</si>
  <si>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</si>
  <si>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</si>
  <si>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</si>
  <si>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</si>
  <si>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</si>
  <si>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</si>
  <si>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</si>
  <si>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</si>
  <si>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</si>
  <si>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</si>
  <si>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</si>
  <si>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</si>
  <si>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</si>
  <si>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</si>
  <si>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</si>
  <si>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</si>
  <si>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</si>
  <si>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</si>
  <si>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</si>
  <si>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</si>
  <si>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</si>
  <si>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</si>
  <si>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</si>
  <si>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</si>
  <si>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</si>
  <si>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</si>
  <si>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</si>
  <si>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</si>
  <si>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</si>
  <si>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</si>
  <si>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</si>
  <si>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</si>
  <si>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</si>
  <si>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</si>
  <si>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</si>
  <si>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</si>
  <si>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</si>
  <si>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</si>
  <si>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</si>
  <si>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</si>
  <si>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</si>
  <si>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</si>
  <si>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</si>
  <si>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</si>
  <si>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</si>
  <si>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</si>
  <si>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</si>
  <si>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</si>
  <si>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</si>
  <si>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</si>
  <si>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</si>
  <si>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</si>
  <si>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</si>
  <si>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</si>
  <si>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</si>
  <si>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</si>
  <si>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</si>
  <si>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</si>
  <si>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</si>
  <si>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</si>
  <si>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</si>
  <si>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</si>
  <si>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</si>
  <si>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</si>
  <si>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</si>
  <si>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</si>
  <si>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</si>
  <si>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</si>
  <si>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</si>
  <si>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</si>
  <si>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</si>
  <si>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</si>
  <si>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</si>
  <si>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</si>
  <si>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</si>
  <si>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</si>
  <si>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</si>
  <si>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</si>
  <si>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</si>
  <si>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</si>
  <si>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</si>
  <si>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</si>
  <si>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</si>
  <si>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</si>
  <si>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</si>
  <si>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</si>
  <si>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</si>
  <si>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</si>
  <si>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</si>
  <si>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</si>
  <si>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</si>
  <si>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</si>
  <si>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</si>
  <si>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</si>
  <si>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</si>
  <si>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</si>
  <si>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</si>
  <si>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</si>
  <si>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</si>
  <si>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</si>
  <si>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</si>
  <si>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</si>
  <si>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</si>
  <si>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</si>
  <si>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</si>
  <si>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</si>
  <si>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</si>
  <si>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</si>
  <si>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</si>
  <si>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</si>
  <si>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</si>
  <si>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</si>
  <si>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</si>
  <si>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</si>
  <si>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</si>
  <si>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</si>
  <si>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</si>
  <si>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</si>
  <si>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</si>
  <si>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</si>
  <si>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</si>
  <si>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</si>
  <si>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</si>
  <si>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</si>
  <si>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</si>
  <si>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</si>
  <si>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</si>
  <si>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</si>
  <si>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</si>
  <si>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</si>
  <si>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</si>
  <si>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</si>
  <si>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</si>
  <si>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</si>
  <si>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</si>
  <si>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</si>
  <si>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</si>
  <si>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</si>
  <si>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</si>
  <si>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</si>
  <si>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</si>
  <si>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</si>
  <si>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</si>
  <si>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</si>
  <si>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</si>
  <si>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</si>
  <si>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</si>
  <si>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</si>
  <si>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</si>
  <si>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</si>
  <si>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</si>
  <si>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</si>
  <si>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</si>
  <si>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</si>
  <si>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</si>
  <si>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</si>
  <si>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</si>
  <si>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</si>
  <si>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</si>
  <si>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</si>
  <si>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</si>
  <si>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</si>
  <si>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</si>
  <si>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</si>
  <si>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</si>
  <si>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</si>
  <si>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</si>
  <si>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</si>
  <si>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</si>
  <si>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</si>
  <si>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</si>
  <si>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</si>
  <si>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</si>
  <si>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</si>
  <si>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</si>
  <si>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</si>
  <si>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</si>
  <si>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</si>
  <si>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</si>
  <si>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</si>
  <si>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</si>
  <si>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</si>
  <si>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</si>
  <si>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</si>
  <si>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</si>
  <si>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</si>
  <si>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</si>
  <si>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</si>
  <si>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</si>
  <si>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</si>
  <si>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</si>
  <si>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</si>
  <si>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</si>
  <si>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</si>
  <si>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</si>
  <si>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</si>
  <si>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</si>
  <si>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</si>
  <si>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</si>
  <si>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</si>
  <si>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</si>
  <si>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</si>
  <si>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</si>
  <si>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</si>
  <si>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</si>
  <si>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</si>
  <si>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</si>
  <si>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</si>
  <si>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</si>
  <si>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</si>
  <si>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</si>
  <si>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</si>
  <si>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</si>
  <si>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</si>
  <si>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</si>
  <si>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</si>
  <si>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</si>
  <si>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</si>
  <si>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</si>
  <si>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</si>
  <si>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</si>
  <si>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</si>
  <si>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</si>
  <si>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</si>
  <si>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</si>
  <si>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</si>
  <si>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</si>
  <si>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</si>
  <si>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</si>
  <si>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</si>
  <si>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</si>
  <si>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</si>
  <si>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</si>
  <si>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</si>
  <si>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</si>
  <si>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</si>
  <si>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</si>
  <si>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</si>
  <si>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</si>
  <si>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</si>
  <si>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</si>
  <si>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</si>
  <si>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</si>
  <si>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</si>
  <si>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</si>
  <si>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</si>
  <si>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</si>
  <si>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</si>
  <si>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</si>
  <si>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</si>
  <si>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</si>
  <si>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</si>
  <si>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</si>
  <si>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</si>
  <si>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</si>
  <si>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</si>
  <si>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</si>
  <si>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</si>
  <si>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</si>
  <si>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</si>
  <si>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</si>
  <si>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</si>
  <si>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</si>
  <si>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</si>
  <si>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</si>
  <si>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</si>
  <si>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</si>
  <si>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</si>
  <si>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</si>
  <si>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</si>
  <si>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</si>
  <si>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</si>
  <si>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</si>
  <si>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</si>
  <si>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</si>
  <si>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</si>
  <si>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</si>
  <si>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</si>
  <si>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</si>
  <si>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</si>
  <si>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</si>
  <si>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</si>
  <si>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</si>
  <si>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</si>
  <si>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</si>
  <si>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</si>
  <si>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</si>
  <si>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</si>
  <si>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</si>
  <si>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</si>
  <si>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</si>
  <si>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</si>
  <si>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</si>
  <si>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</si>
  <si>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</si>
  <si>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</si>
  <si>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</si>
  <si>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</si>
  <si>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</si>
  <si>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</si>
  <si>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</si>
  <si>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</si>
  <si>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</si>
  <si>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</si>
  <si>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</si>
  <si>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</si>
  <si>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</si>
  <si>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</si>
  <si>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</si>
  <si>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</si>
  <si>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</si>
  <si>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</si>
  <si>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</si>
  <si>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</si>
  <si>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</si>
  <si>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</si>
  <si>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</si>
  <si>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</si>
  <si>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</si>
  <si>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</si>
  <si>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</si>
  <si>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</si>
  <si>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</si>
  <si>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</si>
  <si>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</si>
  <si>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</si>
  <si>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</si>
  <si>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</si>
  <si>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</si>
  <si>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</si>
  <si>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</si>
  <si>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</si>
  <si>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</si>
  <si>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</si>
  <si>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</si>
  <si>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</si>
  <si>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</si>
  <si>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</si>
  <si>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</si>
  <si>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</si>
  <si>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</si>
  <si>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</si>
  <si>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</si>
  <si>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</si>
  <si>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</si>
  <si>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</si>
  <si>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</si>
  <si>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</si>
  <si>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</si>
  <si>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</si>
  <si>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</si>
  <si>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</si>
  <si>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</si>
  <si>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</si>
  <si>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</si>
  <si>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</si>
  <si>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</si>
  <si>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</si>
  <si>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</si>
  <si>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</si>
  <si>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</si>
  <si>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</si>
  <si>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</si>
  <si>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</si>
  <si>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</si>
  <si>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</si>
  <si>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</si>
  <si>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</si>
  <si>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</si>
  <si>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</si>
  <si>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</si>
  <si>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</si>
  <si>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</si>
  <si>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</si>
  <si>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</si>
  <si>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</si>
  <si>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</si>
  <si>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</si>
  <si>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</si>
  <si>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</si>
  <si>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</si>
  <si>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</si>
  <si>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</si>
  <si>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</si>
  <si>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</si>
  <si>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</si>
  <si>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</si>
  <si>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</si>
  <si>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</si>
  <si>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</si>
  <si>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</si>
  <si>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</si>
  <si>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</si>
  <si>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</si>
  <si>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</si>
  <si>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</si>
  <si>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</si>
  <si>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</si>
  <si>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</si>
  <si>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</si>
  <si>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</si>
  <si>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</si>
  <si>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</si>
  <si>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</si>
  <si>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</si>
  <si>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</si>
  <si>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</si>
  <si>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</si>
  <si>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</si>
  <si>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</si>
  <si>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</si>
  <si>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</si>
  <si>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</si>
  <si>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</si>
  <si>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</si>
  <si>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</si>
  <si>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</si>
  <si>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</si>
  <si>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</si>
  <si>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</si>
  <si>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</si>
  <si>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</si>
  <si>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</si>
  <si>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</si>
  <si>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</si>
  <si>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</si>
  <si>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</si>
  <si>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</si>
  <si>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</si>
  <si>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</si>
  <si>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</si>
  <si>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</si>
  <si>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</si>
  <si>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</si>
  <si>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</si>
  <si>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</si>
  <si>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</si>
  <si>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</si>
  <si>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</si>
  <si>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</si>
  <si>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</si>
  <si>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</si>
  <si>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</si>
  <si>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</si>
  <si>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</si>
  <si>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</si>
  <si>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</si>
  <si>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</si>
  <si>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</si>
  <si>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</si>
  <si>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</si>
  <si>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</si>
  <si>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</si>
  <si>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</si>
  <si>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</si>
  <si>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</si>
  <si>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</si>
  <si>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</si>
  <si>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</si>
  <si>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</si>
  <si>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</si>
  <si>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</si>
  <si>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</si>
  <si>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</si>
  <si>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</si>
  <si>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</si>
  <si>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</si>
  <si>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</si>
  <si>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</si>
  <si>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</si>
  <si>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</si>
  <si>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</si>
  <si>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</si>
  <si>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</si>
  <si>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</si>
  <si>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</si>
  <si>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</si>
  <si>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</si>
  <si>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</si>
  <si>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</si>
  <si>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</si>
  <si>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</si>
  <si>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</si>
  <si>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</si>
  <si>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</si>
  <si>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</si>
  <si>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</si>
  <si>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</si>
  <si>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</si>
  <si>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</si>
  <si>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</si>
  <si>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</si>
  <si>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</si>
  <si>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</si>
  <si>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</si>
  <si>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</si>
  <si>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</si>
  <si>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</si>
  <si>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</si>
  <si>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</si>
  <si>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</si>
  <si>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</si>
  <si>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</si>
  <si>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</si>
  <si>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</si>
  <si>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</si>
  <si>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</si>
  <si>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</si>
  <si>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</si>
  <si>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</si>
  <si>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</si>
  <si>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</si>
  <si>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</si>
  <si>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</si>
  <si>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</si>
  <si>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</si>
  <si>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</si>
  <si>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</si>
  <si>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</si>
  <si>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</si>
  <si>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</si>
  <si>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</si>
  <si>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</si>
  <si>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</si>
  <si>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</si>
  <si>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</si>
  <si>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</si>
  <si>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</si>
  <si>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</si>
  <si>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</si>
  <si>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</si>
  <si>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</si>
  <si>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</si>
  <si>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</si>
  <si>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</si>
  <si>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</si>
  <si>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</si>
  <si>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</si>
  <si>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</si>
  <si>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</si>
  <si>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</si>
  <si>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</si>
  <si>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</si>
  <si>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</si>
  <si>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</si>
  <si>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</si>
  <si>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</si>
  <si>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</si>
  <si>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</si>
  <si>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</si>
  <si>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</si>
  <si>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</si>
  <si>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</si>
  <si>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</si>
  <si>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</si>
  <si>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</si>
  <si>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</si>
  <si>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</si>
  <si>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</si>
  <si>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</si>
  <si>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</si>
  <si>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</si>
  <si>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</si>
  <si>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</si>
  <si>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</si>
  <si>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</si>
  <si>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</si>
  <si>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</si>
  <si>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</si>
  <si>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</si>
  <si>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</si>
  <si>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</si>
  <si>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</si>
  <si>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</si>
  <si>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</si>
  <si>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</si>
  <si>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</si>
  <si>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</si>
  <si>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</si>
  <si>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</si>
  <si>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</si>
  <si>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</si>
  <si>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</si>
  <si>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</si>
  <si>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</si>
  <si>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</si>
  <si>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</si>
  <si>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</si>
  <si>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</si>
  <si>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</si>
  <si>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</si>
  <si>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</si>
  <si>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</si>
  <si>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</si>
  <si>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</si>
  <si>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</si>
  <si>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</si>
  <si>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</si>
  <si>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</si>
  <si>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</si>
  <si>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</si>
  <si>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</si>
  <si>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</si>
  <si>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</si>
  <si>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</si>
  <si>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</si>
  <si>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</si>
  <si>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</si>
  <si>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</si>
  <si>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</si>
  <si>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</si>
  <si>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</si>
  <si>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</si>
  <si>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</si>
  <si>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</si>
  <si>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</si>
  <si>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</si>
  <si>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</si>
  <si>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</si>
  <si>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</si>
  <si>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</si>
  <si>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</si>
  <si>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</si>
  <si>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</si>
  <si>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</si>
  <si>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</si>
  <si>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</si>
  <si>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</si>
  <si>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</si>
  <si>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</si>
  <si>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</si>
  <si>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</si>
  <si>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</si>
  <si>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</si>
  <si>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</si>
  <si>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</si>
  <si>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</si>
  <si>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</si>
  <si>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</si>
  <si>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</si>
  <si>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</si>
  <si>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</si>
  <si>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</si>
  <si>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</si>
  <si>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</si>
  <si>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</si>
  <si>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</si>
  <si>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</si>
  <si>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</si>
  <si>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</si>
  <si>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</si>
  <si>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</si>
  <si>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</si>
  <si>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</si>
  <si>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</si>
  <si>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</si>
  <si>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</si>
  <si>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</si>
  <si>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</si>
  <si>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</si>
  <si>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</si>
  <si>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</si>
  <si>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</si>
  <si>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</si>
  <si>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</si>
  <si>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</si>
  <si>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</si>
  <si>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</si>
  <si>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</si>
  <si>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</si>
  <si>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</si>
  <si>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</si>
  <si>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</si>
  <si>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</si>
  <si>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</si>
  <si>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</si>
  <si>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</si>
  <si>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</si>
  <si>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</si>
  <si>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</si>
  <si>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</si>
  <si>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</si>
  <si>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</si>
  <si>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</si>
  <si>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</si>
  <si>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</si>
  <si>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</si>
  <si>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</si>
  <si>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</si>
  <si>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</si>
  <si>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</si>
  <si>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</si>
  <si>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</si>
  <si>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</si>
  <si>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</si>
  <si>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</si>
  <si>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</si>
  <si>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</si>
  <si>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</si>
  <si>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</si>
  <si>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</si>
  <si>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</si>
  <si>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</si>
  <si>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</si>
  <si>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</si>
  <si>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</si>
  <si>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</si>
  <si>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</si>
  <si>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</si>
  <si>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</si>
  <si>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</si>
  <si>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</si>
  <si>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</si>
  <si>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</si>
  <si>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</si>
  <si>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</si>
  <si>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</si>
  <si>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</si>
  <si>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</si>
  <si>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</si>
  <si>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</si>
  <si>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</si>
  <si>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</si>
  <si>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</si>
  <si>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</si>
  <si>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</si>
  <si>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</si>
  <si>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</si>
  <si>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</si>
  <si>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</si>
  <si>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</si>
  <si>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</si>
  <si>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</si>
  <si>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</si>
  <si>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</si>
  <si>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</si>
  <si>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</si>
  <si>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</si>
  <si>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</si>
  <si>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</si>
  <si>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</si>
  <si>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</si>
  <si>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</si>
  <si>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</si>
  <si>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</si>
  <si>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</si>
  <si>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</si>
  <si>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</si>
  <si>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</si>
  <si>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</si>
  <si>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</si>
  <si>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</si>
  <si>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</si>
  <si>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</si>
  <si>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</si>
  <si>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</si>
  <si>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</si>
  <si>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</si>
  <si>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</si>
  <si>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</si>
  <si>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</si>
  <si>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</si>
  <si>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</si>
  <si>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</si>
  <si>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</si>
  <si>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</si>
  <si>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</si>
  <si>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</si>
  <si>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</si>
  <si>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</si>
  <si>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</si>
  <si>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</si>
  <si>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</si>
  <si>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</si>
  <si>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</si>
  <si>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</si>
  <si>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</si>
  <si>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</si>
  <si>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</si>
  <si>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</si>
  <si>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</si>
  <si>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</si>
  <si>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</si>
  <si>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</si>
  <si>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</si>
  <si>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</si>
  <si>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</si>
  <si>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</si>
  <si>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</si>
  <si>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</si>
  <si>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</si>
  <si>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</si>
  <si>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</si>
  <si>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</si>
  <si>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</si>
  <si>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</si>
  <si>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</si>
  <si>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</si>
  <si>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</si>
  <si>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</si>
  <si>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</si>
  <si>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</si>
  <si>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</si>
  <si>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</si>
  <si>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</si>
  <si>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</si>
  <si>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</si>
  <si>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</si>
  <si>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</si>
  <si>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</si>
  <si>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</si>
  <si>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</si>
  <si>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</si>
  <si>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</si>
  <si>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</si>
  <si>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</si>
  <si>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</si>
  <si>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</si>
  <si>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</si>
  <si>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</si>
  <si>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</si>
  <si>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</si>
  <si>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</si>
  <si>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</si>
  <si>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</si>
  <si>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</si>
  <si>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</si>
  <si>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</si>
  <si>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</si>
  <si>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</si>
  <si>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</si>
  <si>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</si>
  <si>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</si>
  <si>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</si>
  <si>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</si>
  <si>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</si>
  <si>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</si>
  <si>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</si>
  <si>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</si>
  <si>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</si>
  <si>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</si>
  <si>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</si>
  <si>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</si>
  <si>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</si>
  <si>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</si>
  <si>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</si>
  <si>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</si>
  <si>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</si>
  <si>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</si>
  <si>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</si>
  <si>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</si>
  <si>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</si>
  <si>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</si>
  <si>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</si>
  <si>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</si>
  <si>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</si>
  <si>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</si>
  <si>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</si>
  <si>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</si>
  <si>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</si>
  <si>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</si>
  <si>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</si>
  <si>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</si>
  <si>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</si>
  <si>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</si>
  <si>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</si>
  <si>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</si>
  <si>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</si>
  <si>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</si>
  <si>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</si>
  <si>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</si>
  <si>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</si>
  <si>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</si>
  <si>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</si>
  <si>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</si>
  <si>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</si>
  <si>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</si>
  <si>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</si>
  <si>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</si>
  <si>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</si>
  <si>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</si>
  <si>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</si>
  <si>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</si>
  <si>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</si>
  <si>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</si>
  <si>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</si>
  <si>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</si>
  <si>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</si>
  <si>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</si>
  <si>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</si>
  <si>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</si>
  <si>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</si>
  <si>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</si>
  <si>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</si>
  <si>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</si>
  <si>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</si>
  <si>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</si>
  <si>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</si>
  <si>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</si>
  <si>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</si>
  <si>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</si>
  <si>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</si>
  <si>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</si>
  <si>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</si>
  <si>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</si>
  <si>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</si>
  <si>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</si>
  <si>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</si>
  <si>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</si>
  <si>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</si>
  <si>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</si>
  <si>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</si>
  <si>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</si>
  <si>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</si>
  <si>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</si>
  <si>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</si>
  <si>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</si>
  <si>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</si>
  <si>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</si>
  <si>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</si>
  <si>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</si>
  <si>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</si>
  <si>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</si>
  <si>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</si>
  <si>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</si>
  <si>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</si>
  <si>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</si>
  <si>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</si>
  <si>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</si>
  <si>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</si>
  <si>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</si>
  <si>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</si>
  <si>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</si>
  <si>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</si>
  <si>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</si>
  <si>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</si>
  <si>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</si>
  <si>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</si>
  <si>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</si>
  <si>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</si>
  <si>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</si>
  <si>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</si>
  <si>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</si>
  <si>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</si>
  <si>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</si>
  <si>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</si>
  <si>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</si>
  <si>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</si>
  <si>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</si>
  <si>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</si>
  <si>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</si>
  <si>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</si>
  <si>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</si>
  <si>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</si>
  <si>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</si>
  <si>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</si>
  <si>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</si>
  <si>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</si>
  <si>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</si>
  <si>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</si>
  <si>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</si>
  <si>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</si>
  <si>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</si>
  <si>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</si>
  <si>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</si>
  <si>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</si>
  <si>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</si>
  <si>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</si>
  <si>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</si>
  <si>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</si>
  <si>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</si>
  <si>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</si>
  <si>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</si>
  <si>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</si>
  <si>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</si>
  <si>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</si>
  <si>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</si>
  <si>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</si>
  <si>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</si>
  <si>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</si>
  <si>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</si>
  <si>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</si>
  <si>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</si>
  <si>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</si>
  <si>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</si>
  <si>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</si>
  <si>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</si>
  <si>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</si>
  <si>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</si>
  <si>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</si>
  <si>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</si>
  <si>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</si>
  <si>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</si>
  <si>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</si>
  <si>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</si>
  <si>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</si>
  <si>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</si>
  <si>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</si>
  <si>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</si>
  <si>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</si>
  <si>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</si>
  <si>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</si>
  <si>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</si>
  <si>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</si>
  <si>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</si>
  <si>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</si>
  <si>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</si>
  <si>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</si>
  <si>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</si>
  <si>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</si>
  <si>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</si>
  <si>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</si>
  <si>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</si>
  <si>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</si>
  <si>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</si>
  <si>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</si>
  <si>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</si>
  <si>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</si>
  <si>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</si>
  <si>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</si>
  <si>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</si>
  <si>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</si>
  <si>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</si>
  <si>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</si>
  <si>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</si>
  <si>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</si>
  <si>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</si>
  <si>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</si>
  <si>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</si>
  <si>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</si>
  <si>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</si>
  <si>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</si>
  <si>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</si>
  <si>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</si>
  <si>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</si>
  <si>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</si>
  <si>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</si>
  <si>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</si>
  <si>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</si>
  <si>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</si>
  <si>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</si>
  <si>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</si>
  <si>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</si>
  <si>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</si>
  <si>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</si>
  <si>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</si>
  <si>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</si>
  <si>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</si>
  <si>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</si>
  <si>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</si>
  <si>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</si>
  <si>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</si>
  <si>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</si>
  <si>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</si>
  <si>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</si>
  <si>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</si>
  <si>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</si>
  <si>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</si>
  <si>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</si>
  <si>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</si>
  <si>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</si>
  <si>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</si>
  <si>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</si>
  <si>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</si>
  <si>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</si>
  <si>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</si>
  <si>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</si>
  <si>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</si>
  <si>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</si>
  <si>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</si>
  <si>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</si>
  <si>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</si>
  <si>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</si>
  <si>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</si>
  <si>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</si>
  <si>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</si>
  <si>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</si>
  <si>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</si>
  <si>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</si>
  <si>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</si>
  <si>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</si>
  <si>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</si>
  <si>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</si>
  <si>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</si>
  <si>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</si>
  <si>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</si>
  <si>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</si>
  <si>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</si>
  <si>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</si>
  <si>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</si>
  <si>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</si>
  <si>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</si>
  <si>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</si>
  <si>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</si>
  <si>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</si>
  <si>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</si>
  <si>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</si>
  <si>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</si>
  <si>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</si>
  <si>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</si>
  <si>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</si>
  <si>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</si>
  <si>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</si>
  <si>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</si>
  <si>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</si>
  <si>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</si>
  <si>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</si>
  <si>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</si>
  <si>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</si>
  <si>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</si>
  <si>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</si>
  <si>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</si>
  <si>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</si>
  <si>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</si>
  <si>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</si>
  <si>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</si>
  <si>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</si>
  <si>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</si>
  <si>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</si>
  <si>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</si>
  <si>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</si>
  <si>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</si>
  <si>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</si>
  <si>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</si>
  <si>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</si>
  <si>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</si>
  <si>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</si>
  <si>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</si>
  <si>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</si>
  <si>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</si>
  <si>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</si>
  <si>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</si>
  <si>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</si>
  <si>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</si>
  <si>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</si>
  <si>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</si>
  <si>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</si>
  <si>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</si>
  <si>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</si>
  <si>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</si>
  <si>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</si>
  <si>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</si>
  <si>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</si>
  <si>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</si>
  <si>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</si>
  <si>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</si>
  <si>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</si>
  <si>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</si>
  <si>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</si>
  <si>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</si>
  <si>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</si>
  <si>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</si>
  <si>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</si>
  <si>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</si>
  <si>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</si>
  <si>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</si>
  <si>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</si>
  <si>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</si>
  <si>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</si>
  <si>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</si>
  <si>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</si>
  <si>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</si>
  <si>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</si>
  <si>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</si>
  <si>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</si>
  <si>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</si>
  <si>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</si>
  <si>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</si>
  <si>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</si>
  <si>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</si>
  <si>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</si>
  <si>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</si>
  <si>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</si>
  <si>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</si>
  <si>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</si>
  <si>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</si>
  <si>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</si>
  <si>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</si>
  <si>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</si>
  <si>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</si>
  <si>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</si>
  <si>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</si>
  <si>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</si>
  <si>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</si>
  <si>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</si>
  <si>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</si>
  <si>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</si>
  <si>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</si>
  <si>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</si>
  <si>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</si>
  <si>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</si>
  <si>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</si>
  <si>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</si>
  <si>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</si>
  <si>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</si>
  <si>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</si>
  <si>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</si>
  <si>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</si>
  <si>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</si>
  <si>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</si>
  <si>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</si>
  <si>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</si>
  <si>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</si>
  <si>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</si>
  <si>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</si>
  <si>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</si>
  <si>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</si>
  <si>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</si>
  <si>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</si>
  <si>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</si>
  <si>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</si>
  <si>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</si>
  <si>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</si>
  <si>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</si>
  <si>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</si>
  <si>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</si>
  <si>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</si>
  <si>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</si>
  <si>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</si>
  <si>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</si>
  <si>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</si>
  <si>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</si>
  <si>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</si>
  <si>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</si>
  <si>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</si>
  <si>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</si>
  <si>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</si>
  <si>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</si>
  <si>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</si>
  <si>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</si>
  <si>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</si>
  <si>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</si>
  <si>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</si>
  <si>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</si>
  <si>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</si>
  <si>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</si>
  <si>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</si>
  <si>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</si>
  <si>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</si>
  <si>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</si>
  <si>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</si>
  <si>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</si>
  <si>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</si>
  <si>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</si>
  <si>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</si>
  <si>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</si>
  <si>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</si>
  <si>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</si>
  <si>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</si>
  <si>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</si>
  <si>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</si>
  <si>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</si>
  <si>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</si>
  <si>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</si>
  <si>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</si>
  <si>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</si>
  <si>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</si>
  <si>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</si>
  <si>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</si>
  <si>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</si>
  <si>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</si>
  <si>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</si>
  <si>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</si>
  <si>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</si>
  <si>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</si>
  <si>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</si>
  <si>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</si>
  <si>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</si>
  <si>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</si>
  <si>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</si>
  <si>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</si>
  <si>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</si>
  <si>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</si>
  <si>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</si>
  <si>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</si>
  <si>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</si>
  <si>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</si>
  <si>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</si>
  <si>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</si>
  <si>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</si>
  <si>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</si>
  <si>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</si>
  <si>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</si>
  <si>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</si>
  <si>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</si>
  <si>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</si>
  <si>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</si>
  <si>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</si>
  <si>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</si>
  <si>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</si>
  <si>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</si>
  <si>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</si>
  <si>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</si>
  <si>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</si>
  <si>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</si>
  <si>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</si>
  <si>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</si>
  <si>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</si>
  <si>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</si>
  <si>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</si>
  <si>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</si>
  <si>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</si>
  <si>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</si>
  <si>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</si>
  <si>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</si>
  <si>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</si>
  <si>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</si>
  <si>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</si>
  <si>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</si>
  <si>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</si>
  <si>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</si>
  <si>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</si>
  <si>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</si>
  <si>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</si>
  <si>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</si>
  <si>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</si>
  <si>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</si>
  <si>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</si>
  <si>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</si>
  <si>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</si>
  <si>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</si>
  <si>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</si>
  <si>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</si>
  <si>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</si>
  <si>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</si>
  <si>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</si>
  <si>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</si>
  <si>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</si>
  <si>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</si>
  <si>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</si>
  <si>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</si>
  <si>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</si>
  <si>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</si>
  <si>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</si>
  <si>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</si>
  <si>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</si>
  <si>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</si>
  <si>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</si>
  <si>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</si>
  <si>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</si>
  <si>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</si>
  <si>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</si>
  <si>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</si>
  <si>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</si>
  <si>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</si>
  <si>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</si>
  <si>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</si>
  <si>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</si>
  <si>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</si>
  <si>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</si>
  <si>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</si>
  <si>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</si>
  <si>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</si>
  <si>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</si>
  <si>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</si>
  <si>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</si>
  <si>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</si>
  <si>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</si>
  <si>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</si>
  <si>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</si>
  <si>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</si>
  <si>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</si>
  <si>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</si>
  <si>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</si>
  <si>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</si>
  <si>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</si>
  <si>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</si>
  <si>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</si>
  <si>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</si>
  <si>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</si>
  <si>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</si>
  <si>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</si>
  <si>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</si>
  <si>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</si>
  <si>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</si>
  <si>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</si>
  <si>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</si>
  <si>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</si>
  <si>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</si>
  <si>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</si>
  <si>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</si>
  <si>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</si>
  <si>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</si>
  <si>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</si>
  <si>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</si>
  <si>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</si>
  <si>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</si>
  <si>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</si>
  <si>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</si>
  <si>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</si>
  <si>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</si>
  <si>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</si>
  <si>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</si>
  <si>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</si>
  <si>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</si>
  <si>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</si>
  <si>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</si>
  <si>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</si>
  <si>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</si>
  <si>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</si>
  <si>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</si>
  <si>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</si>
  <si>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</si>
  <si>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</si>
  <si>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</si>
  <si>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</si>
  <si>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</si>
  <si>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</si>
  <si>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</si>
  <si>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</si>
  <si>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</si>
  <si>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</si>
  <si>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</si>
  <si>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</si>
  <si>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</si>
  <si>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</si>
  <si>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</si>
  <si>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</si>
  <si>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</si>
  <si>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</si>
  <si>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</si>
  <si>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</si>
  <si>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</si>
  <si>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</si>
  <si>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</si>
  <si>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</si>
  <si>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</si>
  <si>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</si>
  <si>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</si>
  <si>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</si>
  <si>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</si>
  <si>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</si>
  <si>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</si>
  <si>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</si>
  <si>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</si>
  <si>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</si>
  <si>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</si>
  <si>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</si>
  <si>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</si>
  <si>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</si>
  <si>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</si>
  <si>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</si>
  <si>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</si>
  <si>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</si>
  <si>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</si>
  <si>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</si>
  <si>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</si>
  <si>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</si>
  <si>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</si>
  <si>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</si>
  <si>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</si>
  <si>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</si>
  <si>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</si>
  <si>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</si>
  <si>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</si>
  <si>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</si>
  <si>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</si>
  <si>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</si>
  <si>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</si>
  <si>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</si>
  <si>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</si>
  <si>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</si>
  <si>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</si>
  <si>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</si>
  <si>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</si>
  <si>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</si>
  <si>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</si>
  <si>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</si>
  <si>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</si>
  <si>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</si>
  <si>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</si>
  <si>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</si>
  <si>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</si>
  <si>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</si>
  <si>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</si>
  <si>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</si>
  <si>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</si>
  <si>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</si>
  <si>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</si>
  <si>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</si>
  <si>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</si>
  <si>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</si>
  <si>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</si>
  <si>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</si>
  <si>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</si>
  <si>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</si>
  <si>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</si>
  <si>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</si>
  <si>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</si>
  <si>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</si>
  <si>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</si>
  <si>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</si>
  <si>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</si>
  <si>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</si>
  <si>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</si>
  <si>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</si>
  <si>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</si>
  <si>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</si>
  <si>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</si>
  <si>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</si>
  <si>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</si>
  <si>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</si>
  <si>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</si>
  <si>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</si>
  <si>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</si>
  <si>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</si>
  <si>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</si>
  <si>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</si>
  <si>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</si>
  <si>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</si>
  <si>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</si>
  <si>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</si>
  <si>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</si>
  <si>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</si>
  <si>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</si>
  <si>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</si>
  <si>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</si>
  <si>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</si>
  <si>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</si>
  <si>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</si>
  <si>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</si>
  <si>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</si>
  <si>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</si>
  <si>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</si>
  <si>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</si>
  <si>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</si>
  <si>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</si>
  <si>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</si>
  <si>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</si>
  <si>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</si>
  <si>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</si>
  <si>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</si>
  <si>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</si>
  <si>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</si>
  <si>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</si>
  <si>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</si>
  <si>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</si>
  <si>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</si>
  <si>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</si>
  <si>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</si>
  <si>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</si>
  <si>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</si>
  <si>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</si>
  <si>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</si>
  <si>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</si>
  <si>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</si>
  <si>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</si>
  <si>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</si>
  <si>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</si>
  <si>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</si>
  <si>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</si>
  <si>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</si>
  <si>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</si>
  <si>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</si>
  <si>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</si>
  <si>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</si>
  <si>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</si>
  <si>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</si>
  <si>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</si>
  <si>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</si>
  <si>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</si>
  <si>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</si>
  <si>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</si>
  <si>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</si>
  <si>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</si>
  <si>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</si>
  <si>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</si>
  <si>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</si>
  <si>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</si>
  <si>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</si>
  <si>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</si>
  <si>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</si>
  <si>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</si>
  <si>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</si>
  <si>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</si>
  <si>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</si>
  <si>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</si>
  <si>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</si>
  <si>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</si>
  <si>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</si>
  <si>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</si>
  <si>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</si>
  <si>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</si>
  <si>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</si>
  <si>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</si>
  <si>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</si>
  <si>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</si>
  <si>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</si>
  <si>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</si>
  <si>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</si>
  <si>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</si>
  <si>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</si>
  <si>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</si>
  <si>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</si>
  <si>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</si>
  <si>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</si>
  <si>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</si>
  <si>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</si>
  <si>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</si>
  <si>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</si>
  <si>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</si>
  <si>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</si>
  <si>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</si>
  <si>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</si>
  <si>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</si>
  <si>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</si>
  <si>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</si>
  <si>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</si>
  <si>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</si>
  <si>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</si>
  <si>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</si>
  <si>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</si>
  <si>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</si>
  <si>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</si>
  <si>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</si>
  <si>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</si>
  <si>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</si>
  <si>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</si>
  <si>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</si>
  <si>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</si>
  <si>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</si>
  <si>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</si>
  <si>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</si>
  <si>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</si>
  <si>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</si>
  <si>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</si>
  <si>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</si>
  <si>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</si>
  <si>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</si>
  <si>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</si>
  <si>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</si>
  <si>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</si>
  <si>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</si>
  <si>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</si>
  <si>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</si>
  <si>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</si>
  <si>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</si>
  <si>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</si>
  <si>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</si>
  <si>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</si>
  <si>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</si>
  <si>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</si>
  <si>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</si>
  <si>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</si>
  <si>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</si>
  <si>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</si>
  <si>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</si>
  <si>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</si>
  <si>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</si>
  <si>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</si>
  <si>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</si>
  <si>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</si>
  <si>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</si>
  <si>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</si>
  <si>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</si>
  <si>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</si>
  <si>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</si>
  <si>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</si>
  <si>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</si>
  <si>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</si>
  <si>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</si>
  <si>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</si>
  <si>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</si>
  <si>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</si>
  <si>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</si>
  <si>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</si>
  <si>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</si>
  <si>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</si>
  <si>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</si>
  <si>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</si>
  <si>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</si>
  <si>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</si>
  <si>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</si>
  <si>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</si>
  <si>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</si>
  <si>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</si>
  <si>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</si>
  <si>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</si>
  <si>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</si>
  <si>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</si>
  <si>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</si>
  <si>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</si>
  <si>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</si>
  <si>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</si>
  <si>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</si>
  <si>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</si>
  <si>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</si>
  <si>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</si>
  <si>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</si>
  <si>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</si>
  <si>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</si>
  <si>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</si>
  <si>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</si>
  <si>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</si>
  <si>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</si>
  <si>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</si>
  <si>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</si>
  <si>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</si>
  <si>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</si>
  <si>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</si>
  <si>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</si>
  <si>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</si>
  <si>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</si>
  <si>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</si>
  <si>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</si>
  <si>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</si>
  <si>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</si>
  <si>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</si>
  <si>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</si>
  <si>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</si>
  <si>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</si>
  <si>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</si>
  <si>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</si>
  <si>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</si>
  <si>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</si>
  <si>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</si>
  <si>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</si>
  <si>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</si>
  <si>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</si>
  <si>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</si>
  <si>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</si>
  <si>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</si>
  <si>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</si>
  <si>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</si>
  <si>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</si>
  <si>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</si>
  <si>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</si>
  <si>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</si>
  <si>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</si>
  <si>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</si>
  <si>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</si>
  <si>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</si>
  <si>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</si>
  <si>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</si>
  <si>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</si>
  <si>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</si>
  <si>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</si>
  <si>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</si>
  <si>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</si>
  <si>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</si>
  <si>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</si>
  <si>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</si>
  <si>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</si>
  <si>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</si>
  <si>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</si>
  <si>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</si>
  <si>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</si>
  <si>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</si>
  <si>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</si>
  <si>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</si>
  <si>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</si>
  <si>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</si>
  <si>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</si>
  <si>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</si>
  <si>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</si>
  <si>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</si>
  <si>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</si>
  <si>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</si>
  <si>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</si>
  <si>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</si>
  <si>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</si>
  <si>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</si>
  <si>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</si>
  <si>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</si>
  <si>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</si>
  <si>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</si>
  <si>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</si>
  <si>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</si>
  <si>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</si>
  <si>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</si>
  <si>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</si>
  <si>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</si>
  <si>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</si>
  <si>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</si>
  <si>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</si>
  <si>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</si>
  <si>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</si>
  <si>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</si>
  <si>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</si>
  <si>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</si>
  <si>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</si>
  <si>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</si>
  <si>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</si>
  <si>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</si>
  <si>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</si>
  <si>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</si>
  <si>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</si>
  <si>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</si>
  <si>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</si>
  <si>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</si>
  <si>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</si>
  <si>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</si>
  <si>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</si>
  <si>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</si>
  <si>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</si>
  <si>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</si>
  <si>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</si>
  <si>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</si>
  <si>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</si>
  <si>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</si>
  <si>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</si>
  <si>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</si>
  <si>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</si>
  <si>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</si>
  <si>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</si>
  <si>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</si>
  <si>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</si>
  <si>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</si>
  <si>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</si>
  <si>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</si>
  <si>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</si>
  <si>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</si>
  <si>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</si>
  <si>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</si>
  <si>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</si>
  <si>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</si>
  <si>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</si>
  <si>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</si>
  <si>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</si>
  <si>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</si>
  <si>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</si>
  <si>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</si>
  <si>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</si>
  <si>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</si>
  <si>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</si>
  <si>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</si>
  <si>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</si>
  <si>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</si>
  <si>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</si>
  <si>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</si>
  <si>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</si>
  <si>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</si>
  <si>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</si>
  <si>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</si>
  <si>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</si>
  <si>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</si>
  <si>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</si>
  <si>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</si>
  <si>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</si>
  <si>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</si>
  <si>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</si>
  <si>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</si>
  <si>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</si>
  <si>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</si>
  <si>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</si>
  <si>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</si>
  <si>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</si>
  <si>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</si>
  <si>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</si>
  <si>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</si>
  <si>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</si>
  <si>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</si>
  <si>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</si>
  <si>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</si>
  <si>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</si>
  <si>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</si>
  <si>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</si>
  <si>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</si>
  <si>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</si>
  <si>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</si>
  <si>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</si>
  <si>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</si>
  <si>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</si>
  <si>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</si>
  <si>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</si>
  <si>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</si>
  <si>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</si>
  <si>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</si>
  <si>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</si>
  <si>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</si>
  <si>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</si>
  <si>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</si>
  <si>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</si>
  <si>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</si>
  <si>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</si>
  <si>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</si>
  <si>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</si>
  <si>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</si>
  <si>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</si>
  <si>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</si>
  <si>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</si>
  <si>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</si>
  <si>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</si>
  <si>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</si>
  <si>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</si>
  <si>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</si>
  <si>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</si>
  <si>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</si>
  <si>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</si>
  <si>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</si>
  <si>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</si>
  <si>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</si>
  <si>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</si>
  <si>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</si>
  <si>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</si>
  <si>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</si>
  <si>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</si>
  <si>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</si>
  <si>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</si>
  <si>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</si>
  <si>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</si>
  <si>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</si>
  <si>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</si>
  <si>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</si>
  <si>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</si>
  <si>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</si>
  <si>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</si>
  <si>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</si>
  <si>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</si>
  <si>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</si>
  <si>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</si>
  <si>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</si>
  <si>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</si>
  <si>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</si>
  <si>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</si>
  <si>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</si>
  <si>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</si>
  <si>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</si>
  <si>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</si>
  <si>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</si>
  <si>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</si>
  <si>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</si>
  <si>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</si>
  <si>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</si>
  <si>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</si>
  <si>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</si>
  <si>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</si>
  <si>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</si>
  <si>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</si>
  <si>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</si>
  <si>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</si>
  <si>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</si>
  <si>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</si>
  <si>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</si>
  <si>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</si>
  <si>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</si>
  <si>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</si>
  <si>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</si>
  <si>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</si>
  <si>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</si>
  <si>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</si>
  <si>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</si>
  <si>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</si>
  <si>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</si>
  <si>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</si>
  <si>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</si>
  <si>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</si>
  <si>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</si>
  <si>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</si>
  <si>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</si>
  <si>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</si>
  <si>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</si>
  <si>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</si>
  <si>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</si>
  <si>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</si>
  <si>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</si>
  <si>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</si>
  <si>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</si>
  <si>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</si>
  <si>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</si>
  <si>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</si>
  <si>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</si>
  <si>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</si>
  <si>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</si>
  <si>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</si>
  <si>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</si>
  <si>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</si>
  <si>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</si>
  <si>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</si>
  <si>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</si>
  <si>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</si>
  <si>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</si>
  <si>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</si>
  <si>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</si>
  <si>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</si>
  <si>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</si>
  <si>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</si>
  <si>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</si>
  <si>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</si>
  <si>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</si>
  <si>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</si>
  <si>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</si>
  <si>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</si>
  <si>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</si>
  <si>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</si>
  <si>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</si>
  <si>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</si>
  <si>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</si>
  <si>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</si>
  <si>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</si>
  <si>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</si>
  <si>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</si>
  <si>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</si>
  <si>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</si>
  <si>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</si>
  <si>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</si>
  <si>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</si>
  <si>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</si>
  <si>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</si>
  <si>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</si>
  <si>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</si>
  <si>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</si>
  <si>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</si>
  <si>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</si>
  <si>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</si>
  <si>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</si>
  <si>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</si>
  <si>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</si>
  <si>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</si>
  <si>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</si>
  <si>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</si>
  <si>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</si>
  <si>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</si>
  <si>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</si>
  <si>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</si>
  <si>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</si>
  <si>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</si>
  <si>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</si>
  <si>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</si>
  <si>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</si>
  <si>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</si>
  <si>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</si>
  <si>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</si>
  <si>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</si>
  <si>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</si>
  <si>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</si>
  <si>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</si>
  <si>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</si>
  <si>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</si>
  <si>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</si>
  <si>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</si>
  <si>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</si>
  <si>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</si>
  <si>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</si>
  <si>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</si>
  <si>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</si>
  <si>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</si>
  <si>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</si>
  <si>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</si>
  <si>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</si>
  <si>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</si>
  <si>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</si>
  <si>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</si>
  <si>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</si>
  <si>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</si>
  <si>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</si>
  <si>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</si>
  <si>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</si>
  <si>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</si>
  <si>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</si>
  <si>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</si>
  <si>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</si>
  <si>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</si>
  <si>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</si>
  <si>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</si>
  <si>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</si>
  <si>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</si>
  <si>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</si>
  <si>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</si>
  <si>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</si>
  <si>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</si>
  <si>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</si>
  <si>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</si>
  <si>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</si>
  <si>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</si>
  <si>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</si>
  <si>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</si>
  <si>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</si>
  <si>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</si>
  <si>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</si>
  <si>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</si>
  <si>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</si>
  <si>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</si>
  <si>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</si>
  <si>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</si>
  <si>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</si>
  <si>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</si>
  <si>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</si>
  <si>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</si>
  <si>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</si>
  <si>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</si>
  <si>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</si>
  <si>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</si>
  <si>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</si>
  <si>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</si>
  <si>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</si>
  <si>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</si>
  <si>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</si>
  <si>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</si>
  <si>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</si>
  <si>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</si>
  <si>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</si>
  <si>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</si>
  <si>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</si>
  <si>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</si>
  <si>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</si>
  <si>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</si>
  <si>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</si>
  <si>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</si>
  <si>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</si>
  <si>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</si>
  <si>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</si>
  <si>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</si>
  <si>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</si>
  <si>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</si>
  <si>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</si>
  <si>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</si>
  <si>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</si>
  <si>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</si>
  <si>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</si>
  <si>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</si>
  <si>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</si>
  <si>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</si>
  <si>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</si>
  <si>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</si>
  <si>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</si>
  <si>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</si>
  <si>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</si>
  <si>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</si>
  <si>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</si>
  <si>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</si>
  <si>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</si>
  <si>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</si>
  <si>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</si>
  <si>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</si>
  <si>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</si>
  <si>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</si>
  <si>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</si>
  <si>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</si>
  <si>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</si>
  <si>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</si>
  <si>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</si>
  <si>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</si>
  <si>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</si>
  <si>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</si>
  <si>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</si>
  <si>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</si>
  <si>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</si>
  <si>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</si>
  <si>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</si>
  <si>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</si>
  <si>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</si>
  <si>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</si>
  <si>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</si>
  <si>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</si>
  <si>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</si>
  <si>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</si>
  <si>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</si>
  <si>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</si>
  <si>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</si>
  <si>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</si>
  <si>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</si>
  <si>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</si>
  <si>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</si>
  <si>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</si>
  <si>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</si>
  <si>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</si>
  <si>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</si>
  <si>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</si>
  <si>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</si>
  <si>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</si>
  <si>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</si>
  <si>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</si>
  <si>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</si>
  <si>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</si>
  <si>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</si>
  <si>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</si>
  <si>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</si>
  <si>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</si>
  <si>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</si>
  <si>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</si>
  <si>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</si>
  <si>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</si>
  <si>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</si>
  <si>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</si>
  <si>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</si>
  <si>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</si>
  <si>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</si>
  <si>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</si>
  <si>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</si>
  <si>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</si>
  <si>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</si>
  <si>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</si>
  <si>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</si>
  <si>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</si>
  <si>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</si>
  <si>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</si>
  <si>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</si>
  <si>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</si>
  <si>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</si>
  <si>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</si>
  <si>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</si>
  <si>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</si>
  <si>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</si>
  <si>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</si>
  <si>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</si>
  <si>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</si>
  <si>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</si>
  <si>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</si>
  <si>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</si>
  <si>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</si>
  <si>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</si>
  <si>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</si>
  <si>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</si>
  <si>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</si>
  <si>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</si>
  <si>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</si>
  <si>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</si>
  <si>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</si>
  <si>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</si>
  <si>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</si>
  <si>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</si>
  <si>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</si>
  <si>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</si>
  <si>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</si>
  <si>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</si>
  <si>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</si>
  <si>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</si>
  <si>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</si>
  <si>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</si>
  <si>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</si>
  <si>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</si>
  <si>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</si>
  <si>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</si>
  <si>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</si>
  <si>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</si>
  <si>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</si>
  <si>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</si>
  <si>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</si>
  <si>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</si>
  <si>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</si>
  <si>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</si>
  <si>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</si>
  <si>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</si>
  <si>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</si>
  <si>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</si>
  <si>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</si>
  <si>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</si>
  <si>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</si>
  <si>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</si>
  <si>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</si>
  <si>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</si>
  <si>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</si>
  <si>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</si>
  <si>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</si>
  <si>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</si>
  <si>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</si>
  <si>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</si>
  <si>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</si>
  <si>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</si>
  <si>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</si>
  <si>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</si>
  <si>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</si>
  <si>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</si>
  <si>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</si>
  <si>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</si>
  <si>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</si>
  <si>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</si>
  <si>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</si>
  <si>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</si>
  <si>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</si>
  <si>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</si>
  <si>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</si>
  <si>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</si>
  <si>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</si>
  <si>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</si>
  <si>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</si>
  <si>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</si>
  <si>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</si>
  <si>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</si>
  <si>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</si>
  <si>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</si>
  <si>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</si>
  <si>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</si>
  <si>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</si>
  <si>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</si>
  <si>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</si>
  <si>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</si>
  <si>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</si>
  <si>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</si>
  <si>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</si>
  <si>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</si>
  <si>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</si>
  <si>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</si>
  <si>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</si>
  <si>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</si>
  <si>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</si>
  <si>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</si>
  <si>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</si>
  <si>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</si>
  <si>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</si>
  <si>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</si>
  <si>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</si>
  <si>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</si>
  <si>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</si>
  <si>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</si>
  <si>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</si>
  <si>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</si>
  <si>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</si>
  <si>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</si>
  <si>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</si>
  <si>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</si>
  <si>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</si>
  <si>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</si>
  <si>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</si>
  <si>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</si>
  <si>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</si>
  <si>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</si>
  <si>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</si>
  <si>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</si>
  <si>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</si>
  <si>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</si>
  <si>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</si>
  <si>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</si>
  <si>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</si>
  <si>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</si>
  <si>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</si>
  <si>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</si>
  <si>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</si>
  <si>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</si>
  <si>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</si>
  <si>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</si>
  <si>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</si>
  <si>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</si>
  <si>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</si>
  <si>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</si>
  <si>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</si>
  <si>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</si>
  <si>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</si>
  <si>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</si>
  <si>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</si>
  <si>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</si>
  <si>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</si>
  <si>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</si>
  <si>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</si>
  <si>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</si>
  <si>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</si>
  <si>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</si>
  <si>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</si>
  <si>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</si>
  <si>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</si>
  <si>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</si>
  <si>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</si>
  <si>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</si>
  <si>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</si>
  <si>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</si>
  <si>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</si>
  <si>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</si>
  <si>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</si>
  <si>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</si>
  <si>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</si>
  <si>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</si>
  <si>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</si>
  <si>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</si>
  <si>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</si>
  <si>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</si>
  <si>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</si>
  <si>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</si>
  <si>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</si>
  <si>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</si>
  <si>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</si>
  <si>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</si>
  <si>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</si>
  <si>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</si>
  <si>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</si>
  <si>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</si>
  <si>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</si>
  <si>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</si>
  <si>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</si>
  <si>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</si>
  <si>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</si>
  <si>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</si>
  <si>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</si>
  <si>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</si>
  <si>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</si>
  <si>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</si>
  <si>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</si>
  <si>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</si>
  <si>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</si>
  <si>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</si>
  <si>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</si>
  <si>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</si>
  <si>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</si>
  <si>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</si>
  <si>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</si>
  <si>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</si>
  <si>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</si>
  <si>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</si>
  <si>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</si>
  <si>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</si>
  <si>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</si>
  <si>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</si>
  <si>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</si>
  <si>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</si>
  <si>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</si>
  <si>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</si>
  <si>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</si>
  <si>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</si>
  <si>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</si>
  <si>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</si>
  <si>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</si>
  <si>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</si>
  <si>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</si>
  <si>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</si>
  <si>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</si>
  <si>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</si>
  <si>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</si>
  <si>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</si>
  <si>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</si>
  <si>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</si>
  <si>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</si>
  <si>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</si>
  <si>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</si>
  <si>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</si>
  <si>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</si>
  <si>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</si>
  <si>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</si>
  <si>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</si>
  <si>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</si>
  <si>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</si>
  <si>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</si>
  <si>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</si>
  <si>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</si>
  <si>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</si>
  <si>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</si>
  <si>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</si>
  <si>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</si>
  <si>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</si>
  <si>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</si>
  <si>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</si>
  <si>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</si>
  <si>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</si>
  <si>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</si>
  <si>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</si>
  <si>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</si>
  <si>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</si>
  <si>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</si>
  <si>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</si>
  <si>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</si>
  <si>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</si>
  <si>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</si>
  <si>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</si>
  <si>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</si>
  <si>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</si>
  <si>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</si>
  <si>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</si>
  <si>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</si>
  <si>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</si>
  <si>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</si>
  <si>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</si>
  <si>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</si>
  <si>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</si>
  <si>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</si>
  <si>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</si>
  <si>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</si>
  <si>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</si>
  <si>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</si>
  <si>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</si>
  <si>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</si>
  <si>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</si>
  <si>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</si>
  <si>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</si>
  <si>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</si>
  <si>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</si>
  <si>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</si>
  <si>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</si>
  <si>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</si>
  <si>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</si>
  <si>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</si>
  <si>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</si>
  <si>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</si>
  <si>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</si>
  <si>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</si>
  <si>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</si>
  <si>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</si>
  <si>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</si>
  <si>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</si>
  <si>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</si>
  <si>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</si>
  <si>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</si>
  <si>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</si>
  <si>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</si>
  <si>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</si>
  <si>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</si>
  <si>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</si>
  <si>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</si>
  <si>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</si>
  <si>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</si>
  <si>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</si>
  <si>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</si>
  <si>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</si>
  <si>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</si>
  <si>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</si>
  <si>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</si>
  <si>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</si>
  <si>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</si>
  <si>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</si>
  <si>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</si>
  <si>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</si>
  <si>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</si>
  <si>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</si>
  <si>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</si>
  <si>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</si>
  <si>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</si>
  <si>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</si>
  <si>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</si>
  <si>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</si>
  <si>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</si>
  <si>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</si>
  <si>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</si>
  <si>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</si>
  <si>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</si>
  <si>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</si>
  <si>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</si>
  <si>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</si>
  <si>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</si>
  <si>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</si>
  <si>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</si>
  <si>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</si>
  <si>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</si>
  <si>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</si>
  <si>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</si>
  <si>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</si>
  <si>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</si>
  <si>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</si>
  <si>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</si>
  <si>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</si>
  <si>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</si>
  <si>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</si>
  <si>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</si>
  <si>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</si>
  <si>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</si>
  <si>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</si>
  <si>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</si>
  <si>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</si>
  <si>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</si>
  <si>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</si>
  <si>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</si>
  <si>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</si>
  <si>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</si>
  <si>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</si>
  <si>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</si>
  <si>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</si>
  <si>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</si>
  <si>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</si>
  <si>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</si>
  <si>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</si>
  <si>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</si>
  <si>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</si>
  <si>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</si>
  <si>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</si>
  <si>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</si>
  <si>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</si>
  <si>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</si>
  <si>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</si>
  <si>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</si>
  <si>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</si>
  <si>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</si>
  <si>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</si>
  <si>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</si>
  <si>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</si>
  <si>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</si>
  <si>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</si>
  <si>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</si>
  <si>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</si>
  <si>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</si>
  <si>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</si>
  <si>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</si>
  <si>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</si>
  <si>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</si>
  <si>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</si>
  <si>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</si>
  <si>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</si>
  <si>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</si>
  <si>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</si>
  <si>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</si>
  <si>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</si>
  <si>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</si>
  <si>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</si>
  <si>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</si>
  <si>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</si>
  <si>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</si>
  <si>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</si>
  <si>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</si>
  <si>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</si>
  <si>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</si>
  <si>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</si>
  <si>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</si>
  <si>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</si>
  <si>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</si>
  <si>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</si>
  <si>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</si>
  <si>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</si>
  <si>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</si>
  <si>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</si>
  <si>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</si>
  <si>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</si>
  <si>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</si>
  <si>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</si>
  <si>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</si>
  <si>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</si>
  <si>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</si>
  <si>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</si>
  <si>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</si>
  <si>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</si>
  <si>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</si>
  <si>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</si>
  <si>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</si>
  <si>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</si>
  <si>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</si>
  <si>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</si>
  <si>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</si>
  <si>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</si>
  <si>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</si>
  <si>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</si>
  <si>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</si>
  <si>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</si>
  <si>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</si>
  <si>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</si>
  <si>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</si>
  <si>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</si>
  <si>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</si>
  <si>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</si>
  <si>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</si>
  <si>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</si>
  <si>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</si>
  <si>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</si>
  <si>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</si>
  <si>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</si>
  <si>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</si>
  <si>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</si>
  <si>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</si>
  <si>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</si>
  <si>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</si>
  <si>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</si>
  <si>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</si>
  <si>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</si>
  <si>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</si>
  <si>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</si>
  <si>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</si>
  <si>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</si>
  <si>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</si>
  <si>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</si>
  <si>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</si>
  <si>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</si>
  <si>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</si>
  <si>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</si>
  <si>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</si>
  <si>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</si>
  <si>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</si>
  <si>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</si>
  <si>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</si>
  <si>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</si>
  <si>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</si>
  <si>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</si>
  <si>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</si>
  <si>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</si>
  <si>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</si>
  <si>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</si>
  <si>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</si>
  <si>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</si>
  <si>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</si>
  <si>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</si>
  <si>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</si>
  <si>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</si>
  <si>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</si>
  <si>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</si>
  <si>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</si>
  <si>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</si>
  <si>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</si>
  <si>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</si>
  <si>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</si>
  <si>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</si>
  <si>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</si>
  <si>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</si>
  <si>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</si>
  <si>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</si>
  <si>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</si>
  <si>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</si>
  <si>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</si>
  <si>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</si>
  <si>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</si>
  <si>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</si>
  <si>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</si>
  <si>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</si>
  <si>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</si>
  <si>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</si>
  <si>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</si>
  <si>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</si>
  <si>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</si>
  <si>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</si>
  <si>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</si>
  <si>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</si>
  <si>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</si>
  <si>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</si>
  <si>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</si>
  <si>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</si>
  <si>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</si>
  <si>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</si>
  <si>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</si>
  <si>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</si>
  <si>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</si>
  <si>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</si>
  <si>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</si>
  <si>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</si>
  <si>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</si>
  <si>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</si>
  <si>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</si>
  <si>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</si>
  <si>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</si>
  <si>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</si>
  <si>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</si>
  <si>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</si>
  <si>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</si>
  <si>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</si>
  <si>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</si>
  <si>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</si>
  <si>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</si>
  <si>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</si>
  <si>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</si>
  <si>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</si>
  <si>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</si>
  <si>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</si>
  <si>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</si>
  <si>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</si>
  <si>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</si>
  <si>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</si>
  <si>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</si>
  <si>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</si>
  <si>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</si>
  <si>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</si>
  <si>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</si>
  <si>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</si>
  <si>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</si>
  <si>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</si>
  <si>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</si>
  <si>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</si>
  <si>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</si>
  <si>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</si>
  <si>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</si>
  <si>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</si>
  <si>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</si>
  <si>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</si>
  <si>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</si>
  <si>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</si>
  <si>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</si>
  <si>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</si>
  <si>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</si>
  <si>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</si>
  <si>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</si>
  <si>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</si>
  <si>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</si>
  <si>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</si>
  <si>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</si>
  <si>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</si>
  <si>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</si>
  <si>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</si>
  <si>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</si>
  <si>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</si>
  <si>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</si>
  <si>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</si>
  <si>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</si>
  <si>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</si>
  <si>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</si>
  <si>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</si>
  <si>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</si>
  <si>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</si>
  <si>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</si>
  <si>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</si>
  <si>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</si>
  <si>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</si>
  <si>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</si>
  <si>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</si>
  <si>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</si>
  <si>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</si>
  <si>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</si>
  <si>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</si>
  <si>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</si>
  <si>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</si>
  <si>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</si>
  <si>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</si>
  <si>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</si>
  <si>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</si>
  <si>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</si>
  <si>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</si>
  <si>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</si>
  <si>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</si>
  <si>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</si>
  <si>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</si>
  <si>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</si>
  <si>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</si>
  <si>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</si>
  <si>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</si>
  <si>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</si>
  <si>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</si>
  <si>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</si>
  <si>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</si>
  <si>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</si>
  <si>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</si>
  <si>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</si>
  <si>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</si>
  <si>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</si>
  <si>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</si>
  <si>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</si>
  <si>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</si>
  <si>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</si>
  <si>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</si>
  <si>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</si>
  <si>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</si>
  <si>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</si>
  <si>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</si>
  <si>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</si>
  <si>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</si>
  <si>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</si>
  <si>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</si>
  <si>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</si>
  <si>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</si>
  <si>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</si>
  <si>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</si>
  <si>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</si>
  <si>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</si>
  <si>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</si>
  <si>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</si>
  <si>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</si>
  <si>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</si>
  <si>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</si>
  <si>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</si>
  <si>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</si>
  <si>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</si>
  <si>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</si>
  <si>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</si>
  <si>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</si>
  <si>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</si>
  <si>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</si>
  <si>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</si>
  <si>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</si>
  <si>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</si>
  <si>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</si>
  <si>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</si>
  <si>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</si>
  <si>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</si>
  <si>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</si>
  <si>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</si>
  <si>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</si>
  <si>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</si>
  <si>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</si>
  <si>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</si>
  <si>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</si>
  <si>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</si>
  <si>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</si>
  <si>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</si>
  <si>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</si>
  <si>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</si>
  <si>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</si>
  <si>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</si>
  <si>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</si>
  <si>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</si>
  <si>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</si>
  <si>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</si>
  <si>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</si>
  <si>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</si>
  <si>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</si>
  <si>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</si>
  <si>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</si>
  <si>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</si>
  <si>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</si>
  <si>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</si>
  <si>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</si>
  <si>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</si>
  <si>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</si>
  <si>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</si>
  <si>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</si>
  <si>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</si>
  <si>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</si>
  <si>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</si>
  <si>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</si>
  <si>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</si>
  <si>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</si>
  <si>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</si>
  <si>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</si>
  <si>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</si>
  <si>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</si>
  <si>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</si>
  <si>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</si>
  <si>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</si>
  <si>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</si>
  <si>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</si>
  <si>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</si>
  <si>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</si>
  <si>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</si>
  <si>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</si>
  <si>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</si>
  <si>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</si>
  <si>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</si>
  <si>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</si>
  <si>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</si>
  <si>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</si>
  <si>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</si>
  <si>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</si>
  <si>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</si>
  <si>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</si>
  <si>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</si>
  <si>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</si>
  <si>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</si>
  <si>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</si>
  <si>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</si>
  <si>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</si>
  <si>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</si>
  <si>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</si>
  <si>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</si>
  <si>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</si>
  <si>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</si>
  <si>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</si>
  <si>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</si>
  <si>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</si>
  <si>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</si>
  <si>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</si>
  <si>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</si>
  <si>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</si>
  <si>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</si>
  <si>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</si>
  <si>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</si>
  <si>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</si>
  <si>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</si>
  <si>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</si>
  <si>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</si>
  <si>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</si>
  <si>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</si>
  <si>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</si>
  <si>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</si>
  <si>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</si>
  <si>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</si>
  <si>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</si>
  <si>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</si>
  <si>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</si>
  <si>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</si>
  <si>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</si>
  <si>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</si>
  <si>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</si>
  <si>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</si>
  <si>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</si>
  <si>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</si>
  <si>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</si>
  <si>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</si>
  <si>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</si>
  <si>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</si>
  <si>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</si>
  <si>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</si>
  <si>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</si>
  <si>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</si>
  <si>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</si>
  <si>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</si>
  <si>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</si>
  <si>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</si>
  <si>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</si>
  <si>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</si>
  <si>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</si>
  <si>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</si>
  <si>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</si>
  <si>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</si>
  <si>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</si>
  <si>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</si>
  <si>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</si>
  <si>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</si>
  <si>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</si>
  <si>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</si>
  <si>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</si>
  <si>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</si>
  <si>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</si>
  <si>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</si>
  <si>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</si>
  <si>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</si>
  <si>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</si>
  <si>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</si>
  <si>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</si>
  <si>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</si>
  <si>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</si>
  <si>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</si>
  <si>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</si>
  <si>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</si>
  <si>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</si>
  <si>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</si>
  <si>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</si>
  <si>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</si>
  <si>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</si>
  <si>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</si>
  <si>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</si>
  <si>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</si>
  <si>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</si>
  <si>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</si>
  <si>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</si>
  <si>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</si>
  <si>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</si>
  <si>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</si>
  <si>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</si>
  <si>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</si>
  <si>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</si>
  <si>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</si>
  <si>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</si>
  <si>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</si>
  <si>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</si>
  <si>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</si>
  <si>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</si>
  <si>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</si>
  <si>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</si>
  <si>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</si>
  <si>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</si>
  <si>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</si>
  <si>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</si>
  <si>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</si>
  <si>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</si>
  <si>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</si>
  <si>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</si>
  <si>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</si>
  <si>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</si>
  <si>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</si>
  <si>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</si>
  <si>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</si>
  <si>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</si>
  <si>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</si>
  <si>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</si>
  <si>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</si>
  <si>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</si>
  <si>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</si>
  <si>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</si>
  <si>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</si>
  <si>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</si>
  <si>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</si>
  <si>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</si>
  <si>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</si>
  <si>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</si>
  <si>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</si>
  <si>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</si>
  <si>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</si>
  <si>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</si>
  <si>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</si>
  <si>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</si>
  <si>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</si>
  <si>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</si>
  <si>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</si>
  <si>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</si>
  <si>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</si>
  <si>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</si>
  <si>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</si>
  <si>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</si>
  <si>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</si>
  <si>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</si>
  <si>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</si>
  <si>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</si>
  <si>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</si>
  <si>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</si>
  <si>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</si>
  <si>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</si>
  <si>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</si>
  <si>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</si>
  <si>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</si>
  <si>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</si>
  <si>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</si>
  <si>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</si>
  <si>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</si>
  <si>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</si>
  <si>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</si>
  <si>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</si>
  <si>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</si>
  <si>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</si>
  <si>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</si>
  <si>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</si>
  <si>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</si>
  <si>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</si>
  <si>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</si>
  <si>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</si>
  <si>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</si>
  <si>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</si>
  <si>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</si>
  <si>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</si>
  <si>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</si>
  <si>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</si>
  <si>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</si>
  <si>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</si>
  <si>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</si>
  <si>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</si>
  <si>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</si>
  <si>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</si>
  <si>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</si>
  <si>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</si>
  <si>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</si>
  <si>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</si>
  <si>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</si>
  <si>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</si>
  <si>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</si>
  <si>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</si>
  <si>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</si>
  <si>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</si>
  <si>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</si>
  <si>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</si>
  <si>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</si>
  <si>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</si>
  <si>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</si>
  <si>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</si>
  <si>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</si>
  <si>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</si>
  <si>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</si>
  <si>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</si>
  <si>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</si>
  <si>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</si>
  <si>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</si>
  <si>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</si>
  <si>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</si>
  <si>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</si>
  <si>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</si>
  <si>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</si>
  <si>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</si>
  <si>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</si>
  <si>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</si>
  <si>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</si>
  <si>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</si>
  <si>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</si>
  <si>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</si>
  <si>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</si>
  <si>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</si>
  <si>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</si>
  <si>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</si>
  <si>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</si>
  <si>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</si>
  <si>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</si>
  <si>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</si>
  <si>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</si>
  <si>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</si>
  <si>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</si>
  <si>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</si>
  <si>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</si>
  <si>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</si>
  <si>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</si>
  <si>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</si>
  <si>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</si>
  <si>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</si>
  <si>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</si>
  <si>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</si>
  <si>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</si>
  <si>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</si>
  <si>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</si>
  <si>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</si>
  <si>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</si>
  <si>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</si>
  <si>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</si>
  <si>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</si>
  <si>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</si>
  <si>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</si>
  <si>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</si>
  <si>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</si>
  <si>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</si>
  <si>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</si>
  <si>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</si>
  <si>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</si>
  <si>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</si>
  <si>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</si>
  <si>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</si>
  <si>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</si>
  <si>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</si>
  <si>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</si>
  <si>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</si>
  <si>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</si>
  <si>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</si>
  <si>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</si>
  <si>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</si>
  <si>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</si>
  <si>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</si>
  <si>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</si>
  <si>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</si>
  <si>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</si>
  <si>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</si>
  <si>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</si>
  <si>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</si>
  <si>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</si>
  <si>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</si>
  <si>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</si>
  <si>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</si>
  <si>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</si>
  <si>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</si>
  <si>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</si>
  <si>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</si>
  <si>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</si>
  <si>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</si>
  <si>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</si>
  <si>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</si>
  <si>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</si>
  <si>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</si>
  <si>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</si>
  <si>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</si>
  <si>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</si>
  <si>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</si>
  <si>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</si>
  <si>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</si>
  <si>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</si>
  <si>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</si>
  <si>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</si>
  <si>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</si>
  <si>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</si>
  <si>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</si>
  <si>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</si>
  <si>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</si>
  <si>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</si>
  <si>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</si>
  <si>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</si>
  <si>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</si>
  <si>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</si>
  <si>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</si>
  <si>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</si>
  <si>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</si>
  <si>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</si>
  <si>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</si>
  <si>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</si>
  <si>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</si>
  <si>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</si>
  <si>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</si>
  <si>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</si>
  <si>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</si>
  <si>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</si>
  <si>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</si>
  <si>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</si>
  <si>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</si>
  <si>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</si>
  <si>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</si>
  <si>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</si>
  <si>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</si>
  <si>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</si>
  <si>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</si>
  <si>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</si>
  <si>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</si>
  <si>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</si>
  <si>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</si>
  <si>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</si>
  <si>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</si>
  <si>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</si>
  <si>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</si>
  <si>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</si>
  <si>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</si>
  <si>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</si>
  <si>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</si>
  <si>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</si>
  <si>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</si>
  <si>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</si>
  <si>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</si>
  <si>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</si>
  <si>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</si>
  <si>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</si>
  <si>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</si>
  <si>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</si>
  <si>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</si>
  <si>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</si>
  <si>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</si>
  <si>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</si>
  <si>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</si>
  <si>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</si>
  <si>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</si>
  <si>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</si>
  <si>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</si>
  <si>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</si>
  <si>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</si>
  <si>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</si>
  <si>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</si>
  <si>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</si>
  <si>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</si>
  <si>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</si>
  <si>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</si>
  <si>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</si>
  <si>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</si>
  <si>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</si>
  <si>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</si>
  <si>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</si>
  <si>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</si>
  <si>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</si>
  <si>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</si>
  <si>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</si>
  <si>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</si>
  <si>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</si>
  <si>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</si>
  <si>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</si>
  <si>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</si>
  <si>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</si>
  <si>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</si>
  <si>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</si>
  <si>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</si>
  <si>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</si>
  <si>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</si>
  <si>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</si>
  <si>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</si>
  <si>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</si>
  <si>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</si>
  <si>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</si>
  <si>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</si>
  <si>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</si>
  <si>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</si>
  <si>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</si>
  <si>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</si>
  <si>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</si>
  <si>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</si>
  <si>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</si>
  <si>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</si>
  <si>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</si>
  <si>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</si>
  <si>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</si>
  <si>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</si>
  <si>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</si>
  <si>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</si>
  <si>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</si>
  <si>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</si>
  <si>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</si>
  <si>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</si>
  <si>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</si>
  <si>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</si>
  <si>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</si>
  <si>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</si>
  <si>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</si>
  <si>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</si>
  <si>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</si>
  <si>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</si>
  <si>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</si>
  <si>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</si>
  <si>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</si>
  <si>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</si>
  <si>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</si>
  <si>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</si>
  <si>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</si>
  <si>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</si>
  <si>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</si>
  <si>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</si>
  <si>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</si>
  <si>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</si>
  <si>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</si>
  <si>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</si>
  <si>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</si>
  <si>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</si>
  <si>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</si>
  <si>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</si>
  <si>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</si>
  <si>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</si>
  <si>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</si>
  <si>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</si>
  <si>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</si>
  <si>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</si>
  <si>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</si>
  <si>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</si>
  <si>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</si>
  <si>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</si>
  <si>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</si>
  <si>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</si>
  <si>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</si>
  <si>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</si>
  <si>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</si>
  <si>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</si>
  <si>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</si>
  <si>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</si>
  <si>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</si>
  <si>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</si>
  <si>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</si>
  <si>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</si>
  <si>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</si>
  <si>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</si>
  <si>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</si>
  <si>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</si>
  <si>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</si>
  <si>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</si>
  <si>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</si>
  <si>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</si>
  <si>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</si>
  <si>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</si>
  <si>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</si>
  <si>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</si>
  <si>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</si>
  <si>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</si>
  <si>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</si>
  <si>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</si>
  <si>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</si>
  <si>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</si>
  <si>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</si>
  <si>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</si>
  <si>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</si>
  <si>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</si>
  <si>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</si>
  <si>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</si>
  <si>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</si>
  <si>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</si>
  <si>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</si>
  <si>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</si>
  <si>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</si>
  <si>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</si>
  <si>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</si>
  <si>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</si>
  <si>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</si>
  <si>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</si>
  <si>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</si>
  <si>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</si>
  <si>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</si>
  <si>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</si>
  <si>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</si>
  <si>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</si>
  <si>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</si>
  <si>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</si>
  <si>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</si>
  <si>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</si>
  <si>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</si>
  <si>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</si>
  <si>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</si>
  <si>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</si>
  <si>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</si>
  <si>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</si>
  <si>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</si>
  <si>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</si>
  <si>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</si>
  <si>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</si>
  <si>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</si>
  <si>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</si>
  <si>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</si>
  <si>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</si>
  <si>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</si>
  <si>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</si>
  <si>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</si>
  <si>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</si>
  <si>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</si>
  <si>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</si>
  <si>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</si>
  <si>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</si>
  <si>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</si>
  <si>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</si>
  <si>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</si>
  <si>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</si>
  <si>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</si>
  <si>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</si>
  <si>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</si>
  <si>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</si>
  <si>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</si>
  <si>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</si>
  <si>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</si>
  <si>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</si>
  <si>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</si>
  <si>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</si>
  <si>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</si>
  <si>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</si>
  <si>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</si>
  <si>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</si>
  <si>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</si>
  <si>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</si>
  <si>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</si>
  <si>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</si>
  <si>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</si>
  <si>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</si>
  <si>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</si>
  <si>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</si>
  <si>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</si>
  <si>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</si>
  <si>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</si>
  <si>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</si>
  <si>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</si>
  <si>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</si>
  <si>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</si>
  <si>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</si>
  <si>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</si>
  <si>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</si>
  <si>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</si>
  <si>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</si>
  <si>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</si>
  <si>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</si>
  <si>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</si>
  <si>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</si>
  <si>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</si>
  <si>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</si>
  <si>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</si>
  <si>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</si>
  <si>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</si>
  <si>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</si>
  <si>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</si>
  <si>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</si>
  <si>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</si>
  <si>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</si>
  <si>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</si>
  <si>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</si>
  <si>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</si>
  <si>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</si>
  <si>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</si>
  <si>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</si>
  <si>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</si>
  <si>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</si>
  <si>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</si>
  <si>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</si>
  <si>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</si>
  <si>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</si>
  <si>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</si>
  <si>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</si>
  <si>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</si>
  <si>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</si>
  <si>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</si>
  <si>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</si>
  <si>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</si>
  <si>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</si>
  <si>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</si>
  <si>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</si>
  <si>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</si>
  <si>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</si>
  <si>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</si>
  <si>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</si>
  <si>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</si>
  <si>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</si>
  <si>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</si>
  <si>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</si>
  <si>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</si>
  <si>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</si>
  <si>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</si>
  <si>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</si>
  <si>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</si>
  <si>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</si>
  <si>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</si>
  <si>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</si>
  <si>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</si>
  <si>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</si>
  <si>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</si>
  <si>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</si>
  <si>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</si>
  <si>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</si>
  <si>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</si>
  <si>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</si>
  <si>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</si>
  <si>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</si>
  <si>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</si>
  <si>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</si>
  <si>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</si>
  <si>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</si>
  <si>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</si>
  <si>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</si>
  <si>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</si>
  <si>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</si>
  <si>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</si>
  <si>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</si>
  <si>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</si>
  <si>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</si>
  <si>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</si>
  <si>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</si>
  <si>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</si>
  <si>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</si>
  <si>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</si>
  <si>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</si>
  <si>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</si>
  <si>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</si>
  <si>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</si>
  <si>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</si>
  <si>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</si>
  <si>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</si>
  <si>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</si>
  <si>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</si>
  <si>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</si>
  <si>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</si>
  <si>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</si>
  <si>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</si>
  <si>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</si>
  <si>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</si>
  <si>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</si>
  <si>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</si>
  <si>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</si>
  <si>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</si>
  <si>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</si>
  <si>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</si>
  <si>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</si>
  <si>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</si>
  <si>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</si>
  <si>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</si>
  <si>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</si>
  <si>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</si>
  <si>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</si>
  <si>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</si>
  <si>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</si>
  <si>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</si>
  <si>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</si>
  <si>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</si>
  <si>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</si>
  <si>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</si>
  <si>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</si>
  <si>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</si>
  <si>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</si>
  <si>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</si>
  <si>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</si>
  <si>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</si>
  <si>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</si>
  <si>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</si>
  <si>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</si>
  <si>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</si>
  <si>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</si>
  <si>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</si>
  <si>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</si>
  <si>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</si>
  <si>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</si>
  <si>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</si>
  <si>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</si>
  <si>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</si>
  <si>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</si>
  <si>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</si>
  <si>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</si>
  <si>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</si>
  <si>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</si>
  <si>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</si>
  <si>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</si>
  <si>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</si>
  <si>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</si>
  <si>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</si>
  <si>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</si>
  <si>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</si>
  <si>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</si>
  <si>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</si>
  <si>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</si>
  <si>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</si>
  <si>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</si>
  <si>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</si>
  <si>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</si>
  <si>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</si>
  <si>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</si>
  <si>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</si>
  <si>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</si>
  <si>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</si>
  <si>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</si>
  <si>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</si>
  <si>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</si>
  <si>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</si>
  <si>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</si>
  <si>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</si>
  <si>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</si>
  <si>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</si>
  <si>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</si>
  <si>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</si>
  <si>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</si>
  <si>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</si>
  <si>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</si>
  <si>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</si>
  <si>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</si>
  <si>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</si>
  <si>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</si>
  <si>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</si>
  <si>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</si>
  <si>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</si>
  <si>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</si>
  <si>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</si>
  <si>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</si>
  <si>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</si>
  <si>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</si>
  <si>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</si>
  <si>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</si>
  <si>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</si>
  <si>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</si>
  <si>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</si>
  <si>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</si>
  <si>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</si>
  <si>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</si>
  <si>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</si>
  <si>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</si>
  <si>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</si>
  <si>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</si>
  <si>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</si>
  <si>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</si>
  <si>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</si>
  <si>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</si>
  <si>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</si>
  <si>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</si>
  <si>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</si>
  <si>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</si>
  <si>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</si>
  <si>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</si>
  <si>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</si>
  <si>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</si>
  <si>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</si>
  <si>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</si>
  <si>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</si>
  <si>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</si>
  <si>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</si>
  <si>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</si>
  <si>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</si>
  <si>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</si>
  <si>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</si>
  <si>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</si>
  <si>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</si>
  <si>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</si>
  <si>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</si>
  <si>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</si>
  <si>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</si>
  <si>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</si>
  <si>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</si>
  <si>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</si>
  <si>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</si>
  <si>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</si>
  <si>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</si>
  <si>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</si>
  <si>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</si>
  <si>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</si>
  <si>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</si>
  <si>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</si>
  <si>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</si>
  <si>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</si>
  <si>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</si>
  <si>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</si>
  <si>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</si>
  <si>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</si>
  <si>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</si>
  <si>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</si>
  <si>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</si>
  <si>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</si>
  <si>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</si>
  <si>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</si>
  <si>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</si>
  <si>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</si>
  <si>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</si>
  <si>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</si>
  <si>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</si>
  <si>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</si>
  <si>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</si>
  <si>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</si>
  <si>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</si>
  <si>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</si>
  <si>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</si>
  <si>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</si>
  <si>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</si>
  <si>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</si>
  <si>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</si>
  <si>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</si>
  <si>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</si>
  <si>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</si>
  <si>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</si>
  <si>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</si>
  <si>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</si>
  <si>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</si>
  <si>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</si>
  <si>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</si>
  <si>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</si>
  <si>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</si>
  <si>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</si>
  <si>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</si>
  <si>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</si>
  <si>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</si>
  <si>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</si>
  <si>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</si>
  <si>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</si>
  <si>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</si>
  <si>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</si>
  <si>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</si>
  <si>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</si>
  <si>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</si>
  <si>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</si>
  <si>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</si>
  <si>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</si>
  <si>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</si>
  <si>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</si>
  <si>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</si>
  <si>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</si>
  <si>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</si>
  <si>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</si>
  <si>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</si>
  <si>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</si>
  <si>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</si>
  <si>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</si>
  <si>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</si>
  <si>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</si>
  <si>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</si>
  <si>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</si>
  <si>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</si>
  <si>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</si>
  <si>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</si>
  <si>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</si>
  <si>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</si>
  <si>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</si>
  <si>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</si>
  <si>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</si>
  <si>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</si>
  <si>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</si>
  <si>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</si>
  <si>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</si>
  <si>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</si>
  <si>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</si>
  <si>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</si>
  <si>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</si>
  <si>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</si>
  <si>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</si>
  <si>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</si>
  <si>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</si>
  <si>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</si>
  <si>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</si>
  <si>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</si>
  <si>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</si>
  <si>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</si>
  <si>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</si>
  <si>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</si>
  <si>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</si>
  <si>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</si>
  <si>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</si>
  <si>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</si>
  <si>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</si>
  <si>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</si>
  <si>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</si>
  <si>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</si>
  <si>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</si>
  <si>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</si>
  <si>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</si>
  <si>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</si>
  <si>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</si>
  <si>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</si>
  <si>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</si>
  <si>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</si>
  <si>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</si>
  <si>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</si>
  <si>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</si>
  <si>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</si>
  <si>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</si>
  <si>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</si>
  <si>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</si>
  <si>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</si>
  <si>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</si>
  <si>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</si>
  <si>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</si>
  <si>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</si>
  <si>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</si>
  <si>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</si>
  <si>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</si>
  <si>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</si>
  <si>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</si>
  <si>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</si>
  <si>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</si>
  <si>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</si>
  <si>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</si>
  <si>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</si>
  <si>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</si>
  <si>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</si>
  <si>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</si>
  <si>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</si>
  <si>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</si>
  <si>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</si>
  <si>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</si>
  <si>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</si>
  <si>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</si>
  <si>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</si>
  <si>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</si>
  <si>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</si>
  <si>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</si>
  <si>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</si>
  <si>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</si>
  <si>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</si>
  <si>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</si>
  <si>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</si>
  <si>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</si>
  <si>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</si>
  <si>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</si>
  <si>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</si>
  <si>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</si>
  <si>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</si>
  <si>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</si>
  <si>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</si>
  <si>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</si>
  <si>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</si>
  <si>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</si>
  <si>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</si>
  <si>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</si>
  <si>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</si>
  <si>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</si>
  <si>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</si>
  <si>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</si>
  <si>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</si>
  <si>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</si>
  <si>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</si>
  <si>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</si>
  <si>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</si>
  <si>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</si>
  <si>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</si>
  <si>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</si>
  <si>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</si>
  <si>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</si>
  <si>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</si>
  <si>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</si>
  <si>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</si>
  <si>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</si>
  <si>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</si>
  <si>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</si>
  <si>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</si>
  <si>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</si>
  <si>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</si>
  <si>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</si>
  <si>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</si>
  <si>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</si>
  <si>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</si>
  <si>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</si>
  <si>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</si>
  <si>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</si>
  <si>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</si>
  <si>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</si>
  <si>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</si>
  <si>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</si>
  <si>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</si>
  <si>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</si>
  <si>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</si>
  <si>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</si>
  <si>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</si>
  <si>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</si>
  <si>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</si>
  <si>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</si>
  <si>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</si>
  <si>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</si>
  <si>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</si>
  <si>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</si>
  <si>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</si>
  <si>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</si>
  <si>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</si>
  <si>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</si>
  <si>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</si>
  <si>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</si>
  <si>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</si>
  <si>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</si>
  <si>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</si>
  <si>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</si>
  <si>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</si>
  <si>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</si>
  <si>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</si>
  <si>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</si>
  <si>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</si>
  <si>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</si>
  <si>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</si>
  <si>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</si>
  <si>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</si>
  <si>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</si>
  <si>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</si>
  <si>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</si>
  <si>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</si>
  <si>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</si>
  <si>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</si>
  <si>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</si>
  <si>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</si>
  <si>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</si>
  <si>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</si>
  <si>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</si>
  <si>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</si>
  <si>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</si>
  <si>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</si>
  <si>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</si>
  <si>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</si>
  <si>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</si>
  <si>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</si>
  <si>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</si>
  <si>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</si>
  <si>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</si>
  <si>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</si>
  <si>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</si>
  <si>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</si>
  <si>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</si>
  <si>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</si>
  <si>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</si>
  <si>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</si>
  <si>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</si>
  <si>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</si>
  <si>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</si>
  <si>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</si>
  <si>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</si>
  <si>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</si>
  <si>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</si>
  <si>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</si>
  <si>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</si>
  <si>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</si>
  <si>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</si>
  <si>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</si>
  <si>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</si>
  <si>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</si>
  <si>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</si>
  <si>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</si>
  <si>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</si>
  <si>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</si>
  <si>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</si>
  <si>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</si>
  <si>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</si>
  <si>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</si>
  <si>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</si>
  <si>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</si>
  <si>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</si>
  <si>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</si>
  <si>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</si>
  <si>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</si>
  <si>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</si>
  <si>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</si>
  <si>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</si>
  <si>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</si>
  <si>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</si>
  <si>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</si>
  <si>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</si>
  <si>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</si>
  <si>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</si>
  <si>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</si>
  <si>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</si>
  <si>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</si>
  <si>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</si>
  <si>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</si>
  <si>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</si>
  <si>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</si>
  <si>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</si>
  <si>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</si>
  <si>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</si>
  <si>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</si>
  <si>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</si>
  <si>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</si>
  <si>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</si>
  <si>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</si>
  <si>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</si>
  <si>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</si>
  <si>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</si>
  <si>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</si>
  <si>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</si>
  <si>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</si>
  <si>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</si>
  <si>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</si>
  <si>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</si>
  <si>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</si>
  <si>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</si>
  <si>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</si>
  <si>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</si>
  <si>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</si>
  <si>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</si>
  <si>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</si>
  <si>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</si>
  <si>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</si>
  <si>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</si>
  <si>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</si>
  <si>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</si>
  <si>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</si>
  <si>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</si>
  <si>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</si>
  <si>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</si>
  <si>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</si>
  <si>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</si>
  <si>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</si>
  <si>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</si>
  <si>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</si>
  <si>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</si>
  <si>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</si>
  <si>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</si>
  <si>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</si>
  <si>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</si>
  <si>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</si>
  <si>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</si>
  <si>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</si>
  <si>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</si>
  <si>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</si>
  <si>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</si>
  <si>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</si>
  <si>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</si>
  <si>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</si>
  <si>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</si>
  <si>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</si>
  <si>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</si>
  <si>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</si>
  <si>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</si>
  <si>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</si>
  <si>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</si>
  <si>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</si>
  <si>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</si>
  <si>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</si>
  <si>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</si>
  <si>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</si>
  <si>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</si>
  <si>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</si>
  <si>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</si>
  <si>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</si>
  <si>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</si>
  <si>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</si>
  <si>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</si>
  <si>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</si>
  <si>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</si>
  <si>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</si>
  <si>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</si>
  <si>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</si>
  <si>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</si>
  <si>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</si>
  <si>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</si>
  <si>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</si>
  <si>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</si>
  <si>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</si>
  <si>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</si>
  <si>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</si>
  <si>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</si>
  <si>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</si>
  <si>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</si>
  <si>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</si>
  <si>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</si>
  <si>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</si>
  <si>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</si>
  <si>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</si>
  <si>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</si>
  <si>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</si>
  <si>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</si>
  <si>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</si>
  <si>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</si>
  <si>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</si>
  <si>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</si>
  <si>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</si>
  <si>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</si>
  <si>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</si>
  <si>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</si>
  <si>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</si>
  <si>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</si>
  <si>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</si>
  <si>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</si>
  <si>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</si>
  <si>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</si>
  <si>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</si>
  <si>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</si>
  <si>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</si>
  <si>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</si>
  <si>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</si>
  <si>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</si>
  <si>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</si>
  <si>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</si>
  <si>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</si>
  <si>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</si>
  <si>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</si>
  <si>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</si>
  <si>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</si>
  <si>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</si>
  <si>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</si>
  <si>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</si>
  <si>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</si>
  <si>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</si>
  <si>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</si>
  <si>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</si>
  <si>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</si>
  <si>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</si>
  <si>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</si>
  <si>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</si>
  <si>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</si>
  <si>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</si>
  <si>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</si>
  <si>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</si>
  <si>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</si>
  <si>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</si>
  <si>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</si>
  <si>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</si>
  <si>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</si>
  <si>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</si>
  <si>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</si>
  <si>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</si>
  <si>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</si>
  <si>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</si>
  <si>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</si>
  <si>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</si>
  <si>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</si>
  <si>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</si>
  <si>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</si>
  <si>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</si>
  <si>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</si>
  <si>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</si>
  <si>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</si>
  <si>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</si>
  <si>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</si>
  <si>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</si>
  <si>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</si>
  <si>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</si>
  <si>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</si>
  <si>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</si>
  <si>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</si>
  <si>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</si>
  <si>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</si>
  <si>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</si>
  <si>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</si>
  <si>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</si>
  <si>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</si>
  <si>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</si>
  <si>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</si>
  <si>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</si>
  <si>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</si>
  <si>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</si>
  <si>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</si>
  <si>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</si>
  <si>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</si>
  <si>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</si>
  <si>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</si>
  <si>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</si>
  <si>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</si>
  <si>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</si>
  <si>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</si>
  <si>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</si>
  <si>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</si>
  <si>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</si>
  <si>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</si>
  <si>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</si>
  <si>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</si>
  <si>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</si>
  <si>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</si>
  <si>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</si>
  <si>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</si>
  <si>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</si>
  <si>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</si>
  <si>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</si>
  <si>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</si>
  <si>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</si>
  <si>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</si>
  <si>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</si>
  <si>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</si>
  <si>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</si>
  <si>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</si>
  <si>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</si>
  <si>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</si>
  <si>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</si>
  <si>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</si>
  <si>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</si>
  <si>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</si>
  <si>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</si>
  <si>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</si>
  <si>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</si>
  <si>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</si>
  <si>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</si>
  <si>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</si>
  <si>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</si>
  <si>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</si>
  <si>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</si>
  <si>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</si>
  <si>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</si>
  <si>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</si>
  <si>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</si>
  <si>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</si>
  <si>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</si>
  <si>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</si>
  <si>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</si>
  <si>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</si>
  <si>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</si>
  <si>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</si>
  <si>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</si>
  <si>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</si>
  <si>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</si>
  <si>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</si>
  <si>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</si>
  <si>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</si>
  <si>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</si>
  <si>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</si>
  <si>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</si>
  <si>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</si>
  <si>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</si>
  <si>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</si>
  <si>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</si>
  <si>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</si>
  <si>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</si>
  <si>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</si>
  <si>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</si>
  <si>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</si>
  <si>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</si>
  <si>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</si>
  <si>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</si>
  <si>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</si>
  <si>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</si>
  <si>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</si>
  <si>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</si>
  <si>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</si>
  <si>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</si>
  <si>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</si>
  <si>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</si>
  <si>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</si>
  <si>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</si>
  <si>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</si>
  <si>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</si>
  <si>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</si>
  <si>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</si>
  <si>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</si>
  <si>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</si>
  <si>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</si>
  <si>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</si>
  <si>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</si>
  <si>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</si>
  <si>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</si>
  <si>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</si>
  <si>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</si>
  <si>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</si>
  <si>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</si>
  <si>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</si>
  <si>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</si>
  <si>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</si>
  <si>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</si>
  <si>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</si>
  <si>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</si>
  <si>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</si>
  <si>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</si>
  <si>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</si>
  <si>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</si>
  <si>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</si>
  <si>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</si>
  <si>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</si>
  <si>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</si>
  <si>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</si>
  <si>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</si>
  <si>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</si>
  <si>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</si>
  <si>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</si>
  <si>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</si>
  <si>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</si>
  <si>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</si>
  <si>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</si>
  <si>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</si>
  <si>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</si>
  <si>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</si>
  <si>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</si>
  <si>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</si>
  <si>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</si>
  <si>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</si>
  <si>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</si>
  <si>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</si>
  <si>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</si>
  <si>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</si>
  <si>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</si>
  <si>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</si>
  <si>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</si>
  <si>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</si>
  <si>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</si>
  <si>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</si>
  <si>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</si>
  <si>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</si>
  <si>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</si>
  <si>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</si>
  <si>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</si>
  <si>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</si>
  <si>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</si>
  <si>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</si>
  <si>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</si>
  <si>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</si>
  <si>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</si>
  <si>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</si>
  <si>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</si>
  <si>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</si>
  <si>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</si>
  <si>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</si>
  <si>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</si>
  <si>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</si>
  <si>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</si>
  <si>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</si>
  <si>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</si>
  <si>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</si>
  <si>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</si>
  <si>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</si>
  <si>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</si>
  <si>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</si>
  <si>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</si>
  <si>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</si>
  <si>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</si>
  <si>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</si>
  <si>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</si>
  <si>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</si>
  <si>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</si>
  <si>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</si>
  <si>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</si>
  <si>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</si>
  <si>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</si>
  <si>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</si>
  <si>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</si>
  <si>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</si>
  <si>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</si>
  <si>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</si>
  <si>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</si>
  <si>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</si>
  <si>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</si>
  <si>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</si>
  <si>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</si>
  <si>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</si>
  <si>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</si>
  <si>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</si>
  <si>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</si>
  <si>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</si>
  <si>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</si>
  <si>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</si>
  <si>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</si>
  <si>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</si>
  <si>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</si>
  <si>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</si>
  <si>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</si>
  <si>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</si>
  <si>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</si>
  <si>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</si>
  <si>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</si>
  <si>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</si>
  <si>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</si>
  <si>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</si>
  <si>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</si>
  <si>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</si>
  <si>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</si>
  <si>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</si>
  <si>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</si>
  <si>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</si>
  <si>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</si>
  <si>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</si>
  <si>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</si>
  <si>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</si>
  <si>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</si>
  <si>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</si>
  <si>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</si>
  <si>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</si>
  <si>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</si>
  <si>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</si>
  <si>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</si>
  <si>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</si>
  <si>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</si>
  <si>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</si>
  <si>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</si>
  <si>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</si>
  <si>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</si>
  <si>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</si>
  <si>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</si>
  <si>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</si>
  <si>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</si>
  <si>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</si>
  <si>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</si>
  <si>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</si>
  <si>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</si>
  <si>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</si>
  <si>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</si>
  <si>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</si>
  <si>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</si>
  <si>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</si>
  <si>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</si>
  <si>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</si>
  <si>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</si>
  <si>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</si>
  <si>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</si>
  <si>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</si>
  <si>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</si>
  <si>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</si>
  <si>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</si>
  <si>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</si>
  <si>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</si>
  <si>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</si>
  <si>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</si>
  <si>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</si>
  <si>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</si>
  <si>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</si>
  <si>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</si>
  <si>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</si>
  <si>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</si>
  <si>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</si>
  <si>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</si>
  <si>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</si>
  <si>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</si>
  <si>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</si>
  <si>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</si>
  <si>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</si>
  <si>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</si>
  <si>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</si>
  <si>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</si>
  <si>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</si>
  <si>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</si>
  <si>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</si>
  <si>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</si>
  <si>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</si>
  <si>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</si>
  <si>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</si>
  <si>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</si>
  <si>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</si>
  <si>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</si>
  <si>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</si>
  <si>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</si>
  <si>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</si>
  <si>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</si>
  <si>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</si>
  <si>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</si>
  <si>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</si>
  <si>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</si>
  <si>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</si>
  <si>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</si>
  <si>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</si>
  <si>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</si>
  <si>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</si>
  <si>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</si>
  <si>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</si>
  <si>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</si>
  <si>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</si>
  <si>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</si>
  <si>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</si>
  <si>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</si>
  <si>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</si>
  <si>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</si>
  <si>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</si>
  <si>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</si>
  <si>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</si>
  <si>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</si>
  <si>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</si>
  <si>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</si>
  <si>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</si>
  <si>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</si>
  <si>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</si>
  <si>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</si>
  <si>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</si>
  <si>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</si>
  <si>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</si>
  <si>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</si>
  <si>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</si>
  <si>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</si>
  <si>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</si>
  <si>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</si>
  <si>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</si>
  <si>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</si>
  <si>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</si>
  <si>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</si>
  <si>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</si>
  <si>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</si>
  <si>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</si>
  <si>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</si>
  <si>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</si>
  <si>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</si>
  <si>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</si>
  <si>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</si>
  <si>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</si>
  <si>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</si>
  <si>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</si>
  <si>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</si>
  <si>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</si>
  <si>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</si>
  <si>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</si>
  <si>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</si>
  <si>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</si>
  <si>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</si>
  <si>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</si>
  <si>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</si>
  <si>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</si>
  <si>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</si>
  <si>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</si>
  <si>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</si>
  <si>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</si>
  <si>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</si>
  <si>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</si>
  <si>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</si>
  <si>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</si>
  <si>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</si>
  <si>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</si>
  <si>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</si>
  <si>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</si>
  <si>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</si>
  <si>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</si>
  <si>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</si>
  <si>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</si>
  <si>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</si>
  <si>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</si>
  <si>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</si>
  <si>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</si>
  <si>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</si>
  <si>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</si>
  <si>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</si>
  <si>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</si>
  <si>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</si>
  <si>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</si>
  <si>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</si>
  <si>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</si>
  <si>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</si>
  <si>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</si>
  <si>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</si>
  <si>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</si>
  <si>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</si>
  <si>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</si>
  <si>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</si>
  <si>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</si>
  <si>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</si>
  <si>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</si>
  <si>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</si>
  <si>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</si>
  <si>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</si>
  <si>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</si>
  <si>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</si>
  <si>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</si>
  <si>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</si>
  <si>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</si>
  <si>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</si>
  <si>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</si>
  <si>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</si>
  <si>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</si>
  <si>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</si>
  <si>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</si>
  <si>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</si>
  <si>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</si>
  <si>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</si>
  <si>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</si>
  <si>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</si>
  <si>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</si>
  <si>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</si>
  <si>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</si>
  <si>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</si>
  <si>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</si>
  <si>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</si>
  <si>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</si>
  <si>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</si>
  <si>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</si>
  <si>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</si>
  <si>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</si>
  <si>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</si>
  <si>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</si>
  <si>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</si>
  <si>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</si>
  <si>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</si>
  <si>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</si>
  <si>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</si>
  <si>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</si>
  <si>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</si>
  <si>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</si>
  <si>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</si>
  <si>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</si>
  <si>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</si>
  <si>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</si>
  <si>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</si>
  <si>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</si>
  <si>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</si>
  <si>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</si>
  <si>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</si>
  <si>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</si>
  <si>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</si>
  <si>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</si>
  <si>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</si>
  <si>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</si>
  <si>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</si>
  <si>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</si>
  <si>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</si>
  <si>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</si>
  <si>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</si>
  <si>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</si>
  <si>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</si>
  <si>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</si>
  <si>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</si>
  <si>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</si>
  <si>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</si>
  <si>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</si>
  <si>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</si>
  <si>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</si>
  <si>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</si>
  <si>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</si>
  <si>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</si>
  <si>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</si>
  <si>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</si>
  <si>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</si>
  <si>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</si>
  <si>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</si>
  <si>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</si>
  <si>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</si>
  <si>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</si>
  <si>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</si>
  <si>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</si>
  <si>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</si>
  <si>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</si>
  <si>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</si>
  <si>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</si>
  <si>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</si>
  <si>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</si>
  <si>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</si>
  <si>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</si>
  <si>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</si>
  <si>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</si>
  <si>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</si>
  <si>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</si>
  <si>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</si>
  <si>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</si>
  <si>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</si>
  <si>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</si>
  <si>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</si>
  <si>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</si>
  <si>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</si>
  <si>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</si>
  <si>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</si>
  <si>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</si>
  <si>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</si>
  <si>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</si>
  <si>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</si>
  <si>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</si>
  <si>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</si>
  <si>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</si>
  <si>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</si>
  <si>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</si>
  <si>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</si>
  <si>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</si>
  <si>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</si>
  <si>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</si>
  <si>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</si>
  <si>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</si>
  <si>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</si>
  <si>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</si>
  <si>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</si>
  <si>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</si>
  <si>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</si>
  <si>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</si>
  <si>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</si>
  <si>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</si>
  <si>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</si>
  <si>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</si>
  <si>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</si>
  <si>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</si>
  <si>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</si>
  <si>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</si>
  <si>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</si>
  <si>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</si>
  <si>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</si>
  <si>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</si>
  <si>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</si>
  <si>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</si>
  <si>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</si>
  <si>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</si>
  <si>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</si>
  <si>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</si>
  <si>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</si>
  <si>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</si>
  <si>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</si>
  <si>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</si>
  <si>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</si>
  <si>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</si>
  <si>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</si>
  <si>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</si>
  <si>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</si>
  <si>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</si>
  <si>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</si>
  <si>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</si>
  <si>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</si>
  <si>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</si>
  <si>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</si>
  <si>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</si>
  <si>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</si>
  <si>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</si>
  <si>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</si>
  <si>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</si>
  <si>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</si>
  <si>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</si>
  <si>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</si>
  <si>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</si>
  <si>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</si>
  <si>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</si>
  <si>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</si>
  <si>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</si>
  <si>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</si>
  <si>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</si>
  <si>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</si>
  <si>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</si>
  <si>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</si>
  <si>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</si>
  <si>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</si>
  <si>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</si>
  <si>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</si>
  <si>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</si>
  <si>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</si>
  <si>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</si>
  <si>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</si>
  <si>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</si>
  <si>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</si>
  <si>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</si>
  <si>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</si>
  <si>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</si>
  <si>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</si>
  <si>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</si>
  <si>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</si>
  <si>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</si>
  <si>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</si>
  <si>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</si>
  <si>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</si>
  <si>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</si>
  <si>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</si>
  <si>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</si>
  <si>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</si>
  <si>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</si>
  <si>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</si>
  <si>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</si>
  <si>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</si>
  <si>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</si>
  <si>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</si>
  <si>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</si>
  <si>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</si>
  <si>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</si>
  <si>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</si>
  <si>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</si>
  <si>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</si>
  <si>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</si>
  <si>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</si>
  <si>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</si>
  <si>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</si>
  <si>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</si>
  <si>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</si>
  <si>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</si>
  <si>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</si>
  <si>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</si>
  <si>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</si>
  <si>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</si>
  <si>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</si>
  <si>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</si>
  <si>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</si>
  <si>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</si>
  <si>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</si>
  <si>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</si>
  <si>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</si>
  <si>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</si>
  <si>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</si>
  <si>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</si>
  <si>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</si>
  <si>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</si>
  <si>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</si>
  <si>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</si>
  <si>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</si>
  <si>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</si>
  <si>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</si>
  <si>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</si>
  <si>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</si>
  <si>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</si>
  <si>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</si>
  <si>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</si>
  <si>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</si>
  <si>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</si>
  <si>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</si>
  <si>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</si>
  <si>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</si>
  <si>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</si>
  <si>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</si>
  <si>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</si>
  <si>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</si>
  <si>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</si>
  <si>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</si>
  <si>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</si>
  <si>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</si>
  <si>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</si>
  <si>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</si>
  <si>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</si>
  <si>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</si>
  <si>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</si>
  <si>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</si>
  <si>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</si>
  <si>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</si>
  <si>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</si>
  <si>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</si>
  <si>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</si>
  <si>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</si>
  <si>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</si>
  <si>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</si>
  <si>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</si>
  <si>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</si>
  <si>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</si>
  <si>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</si>
  <si>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</si>
  <si>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</si>
  <si>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</si>
  <si>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</si>
  <si>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</si>
  <si>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</si>
  <si>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</si>
  <si>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</si>
  <si>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</si>
  <si>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</si>
  <si>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</si>
  <si>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</si>
  <si>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</si>
  <si>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</si>
  <si>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</si>
  <si>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</si>
  <si>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</si>
  <si>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</si>
  <si>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</si>
  <si>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</si>
  <si>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</si>
  <si>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</si>
  <si>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</si>
  <si>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</si>
  <si>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</si>
  <si>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</si>
  <si>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</si>
  <si>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</si>
  <si>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</si>
  <si>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</si>
  <si>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</si>
  <si>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</si>
  <si>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</si>
  <si>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</si>
  <si>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</si>
  <si>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</si>
  <si>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</si>
  <si>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</si>
  <si>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</si>
  <si>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</si>
  <si>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</si>
  <si>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</si>
  <si>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</si>
  <si>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</si>
  <si>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</si>
  <si>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</si>
  <si>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</si>
  <si>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</si>
  <si>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</si>
  <si>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</si>
  <si>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</si>
  <si>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</si>
  <si>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</si>
  <si>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</si>
  <si>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</si>
  <si>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</si>
  <si>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</si>
  <si>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</si>
  <si>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</si>
  <si>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</si>
  <si>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</si>
  <si>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</si>
  <si>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</si>
  <si>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</si>
  <si>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</si>
  <si>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</si>
  <si>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</si>
  <si>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</si>
  <si>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</si>
  <si>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</si>
  <si>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</si>
  <si>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</si>
  <si>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</si>
  <si>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</si>
  <si>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</si>
  <si>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</si>
  <si>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</si>
  <si>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</si>
  <si>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</si>
  <si>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</si>
  <si>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</si>
  <si>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</si>
  <si>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</si>
  <si>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</si>
  <si>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</si>
  <si>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</si>
  <si>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</si>
  <si>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</si>
  <si>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</si>
  <si>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</si>
  <si>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</si>
  <si>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</si>
  <si>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</si>
  <si>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</si>
  <si>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</si>
  <si>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</si>
  <si>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</si>
  <si>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</si>
  <si>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</si>
  <si>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</si>
  <si>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</si>
  <si>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</si>
  <si>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</si>
  <si>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</si>
  <si>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</si>
  <si>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</si>
  <si>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</si>
  <si>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</si>
  <si>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</si>
  <si>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</si>
  <si>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</si>
  <si>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</si>
  <si>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</si>
  <si>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</si>
  <si>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</si>
  <si>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</si>
  <si>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</si>
  <si>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</si>
  <si>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</si>
  <si>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</si>
  <si>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</si>
  <si>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</si>
  <si>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</si>
  <si>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</si>
  <si>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</si>
  <si>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</si>
  <si>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</si>
  <si>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</si>
  <si>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</si>
  <si>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</si>
  <si>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</si>
  <si>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</si>
  <si>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</si>
  <si>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</si>
  <si>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</si>
  <si>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</si>
  <si>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</si>
  <si>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</si>
  <si>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</si>
  <si>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</si>
  <si>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</si>
  <si>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</si>
  <si>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</si>
  <si>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</si>
  <si>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</si>
  <si>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</si>
  <si>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</si>
  <si>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</si>
  <si>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</si>
  <si>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</si>
  <si>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</si>
  <si>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</si>
  <si>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</si>
  <si>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</si>
  <si>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</si>
  <si>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</si>
  <si>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</si>
  <si>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</si>
  <si>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</si>
  <si>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</si>
  <si>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</si>
  <si>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</si>
  <si>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</si>
  <si>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</si>
  <si>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</si>
  <si>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</si>
  <si>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</si>
  <si>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</si>
  <si>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</si>
  <si>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</si>
  <si>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</si>
  <si>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</si>
  <si>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</si>
  <si>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</si>
  <si>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</si>
  <si>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</si>
  <si>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</si>
  <si>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</si>
  <si>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</si>
  <si>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</si>
  <si>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</si>
  <si>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</si>
  <si>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</si>
  <si>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</si>
  <si>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</si>
  <si>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</si>
  <si>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</si>
  <si>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</si>
  <si>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</si>
  <si>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</si>
  <si>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</si>
  <si>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</si>
  <si>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</si>
  <si>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</si>
  <si>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</si>
  <si>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</si>
  <si>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</si>
  <si>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</si>
  <si>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</si>
  <si>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</si>
  <si>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</si>
  <si>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</si>
  <si>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</si>
  <si>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</si>
  <si>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</si>
  <si>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</si>
  <si>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</si>
  <si>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</si>
  <si>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</si>
  <si>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</si>
  <si>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</si>
  <si>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</si>
  <si>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</si>
  <si>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</si>
  <si>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</si>
  <si>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</si>
  <si>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</si>
  <si>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</si>
  <si>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</si>
  <si>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</si>
  <si>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</si>
  <si>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</si>
  <si>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</si>
  <si>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</si>
  <si>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</si>
  <si>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</si>
  <si>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</si>
  <si>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</si>
  <si>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</si>
  <si>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</si>
  <si>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</si>
  <si>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</si>
  <si>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</si>
  <si>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</si>
  <si>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</si>
  <si>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</si>
  <si>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</si>
  <si>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</si>
  <si>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</si>
  <si>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</si>
  <si>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</si>
  <si>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</si>
  <si>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</si>
  <si>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</si>
  <si>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</si>
  <si>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</si>
  <si>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</si>
  <si>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</si>
  <si>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</si>
  <si>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</si>
  <si>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</si>
  <si>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</si>
  <si>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</si>
  <si>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</si>
  <si>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</si>
  <si>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</si>
  <si>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</si>
  <si>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</si>
  <si>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</si>
  <si>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</si>
  <si>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</si>
  <si>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</si>
  <si>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</si>
  <si>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</si>
  <si>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</si>
  <si>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</si>
  <si>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</si>
  <si>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</si>
  <si>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</si>
  <si>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</si>
  <si>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</si>
  <si>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</si>
  <si>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</si>
  <si>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</si>
  <si>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</si>
  <si>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</si>
  <si>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</si>
  <si>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</si>
  <si>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</si>
  <si>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</si>
  <si>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</si>
  <si>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</si>
  <si>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</si>
  <si>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</si>
  <si>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</si>
  <si>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</si>
  <si>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</si>
  <si>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</si>
  <si>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</si>
  <si>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</si>
  <si>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</si>
  <si>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</si>
  <si>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</si>
  <si>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</si>
  <si>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</si>
  <si>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</si>
  <si>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</si>
  <si>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</si>
  <si>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</si>
  <si>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</si>
  <si>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</si>
  <si>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</si>
  <si>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</si>
  <si>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</si>
  <si>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</si>
  <si>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</si>
  <si>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</si>
  <si>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</si>
  <si>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</si>
  <si>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</si>
  <si>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</si>
  <si>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</si>
  <si>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</si>
  <si>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</si>
  <si>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</si>
  <si>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</si>
  <si>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</si>
  <si>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</si>
  <si>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</si>
  <si>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</si>
  <si>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</si>
  <si>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</si>
  <si>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</si>
  <si>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</si>
  <si>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</si>
  <si>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</si>
  <si>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</si>
  <si>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</si>
  <si>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</si>
  <si>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</si>
  <si>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</si>
  <si>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</si>
  <si>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</si>
  <si>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</si>
  <si>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</si>
  <si>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</si>
  <si>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</si>
  <si>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</si>
  <si>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</si>
  <si>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</si>
  <si>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</si>
  <si>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</si>
  <si>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</si>
  <si>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</si>
  <si>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</si>
  <si>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</si>
  <si>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</si>
  <si>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</si>
  <si>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</si>
  <si>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</si>
  <si>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</si>
  <si>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</si>
  <si>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</si>
  <si>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</si>
  <si>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</si>
  <si>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</si>
  <si>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</si>
  <si>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</si>
  <si>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</si>
  <si>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</si>
  <si>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</si>
  <si>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</si>
  <si>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</si>
  <si>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</si>
  <si>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</si>
  <si>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</si>
  <si>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</si>
  <si>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</si>
  <si>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</si>
  <si>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</si>
  <si>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</si>
  <si>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</si>
  <si>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</si>
  <si>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</si>
  <si>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</si>
  <si>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</si>
  <si>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</si>
  <si>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</si>
  <si>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</si>
  <si>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</si>
  <si>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</si>
  <si>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</si>
  <si>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</si>
  <si>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</si>
  <si>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</si>
  <si>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</si>
  <si>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</si>
  <si>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</si>
  <si>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</si>
  <si>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</si>
  <si>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</si>
  <si>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</si>
  <si>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</si>
  <si>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</si>
  <si>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</si>
  <si>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</si>
  <si>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</si>
  <si>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</si>
  <si>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</si>
  <si>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</si>
  <si>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</si>
  <si>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</si>
  <si>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</si>
  <si>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</si>
  <si>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</si>
  <si>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</si>
  <si>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</si>
  <si>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</si>
  <si>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</si>
  <si>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</si>
  <si>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</si>
  <si>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</si>
  <si>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</si>
  <si>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</si>
  <si>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</si>
  <si>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</si>
  <si>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</si>
  <si>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</si>
  <si>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</si>
  <si>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</si>
  <si>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</si>
  <si>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</si>
  <si>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</si>
  <si>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</si>
  <si>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</si>
  <si>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</si>
  <si>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</si>
  <si>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</si>
  <si>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</si>
  <si>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</si>
  <si>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</si>
  <si>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</si>
  <si>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</si>
  <si>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</si>
  <si>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</si>
  <si>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</si>
  <si>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</si>
  <si>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</si>
  <si>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</si>
  <si>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</si>
  <si>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</si>
  <si>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</si>
  <si>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</si>
  <si>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</si>
  <si>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</si>
  <si>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</si>
  <si>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</si>
  <si>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</si>
  <si>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</si>
  <si>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</si>
  <si>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</si>
  <si>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</si>
  <si>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</si>
  <si>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</si>
  <si>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</si>
  <si>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</si>
  <si>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</si>
  <si>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</si>
  <si>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</si>
  <si>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</si>
  <si>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</si>
  <si>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</si>
  <si>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</si>
  <si>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</si>
  <si>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</si>
  <si>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</si>
  <si>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</si>
  <si>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</si>
  <si>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</si>
  <si>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</si>
  <si>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</si>
  <si>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</si>
  <si>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</si>
  <si>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</si>
  <si>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</si>
  <si>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</si>
  <si>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</si>
  <si>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</si>
  <si>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</si>
  <si>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</si>
  <si>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</si>
  <si>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</si>
  <si>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</si>
  <si>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</si>
  <si>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</si>
  <si>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</si>
  <si>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</si>
  <si>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</si>
  <si>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</si>
  <si>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</si>
  <si>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</si>
  <si>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</si>
  <si>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</si>
  <si>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</si>
  <si>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</si>
  <si>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</si>
  <si>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</si>
  <si>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</si>
  <si>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</si>
  <si>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</si>
  <si>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</si>
  <si>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</si>
  <si>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</si>
  <si>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</si>
  <si>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</si>
  <si>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</si>
  <si>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</si>
  <si>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</si>
  <si>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</si>
  <si>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</si>
  <si>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</si>
  <si>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</si>
  <si>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</si>
  <si>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</si>
  <si>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</si>
  <si>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</si>
  <si>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</si>
  <si>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</si>
  <si>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</si>
  <si>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</si>
  <si>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</si>
  <si>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</si>
  <si>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</si>
  <si>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</si>
  <si>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</si>
  <si>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</si>
  <si>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</si>
  <si>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</si>
  <si>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</si>
  <si>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</si>
  <si>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</si>
  <si>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</si>
  <si>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</si>
  <si>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</si>
  <si>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</si>
  <si>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</si>
  <si>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</si>
  <si>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</si>
  <si>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</si>
  <si>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</si>
  <si>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</si>
  <si>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</si>
  <si>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</si>
  <si>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</si>
  <si>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</si>
  <si>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</si>
  <si>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</si>
  <si>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</si>
  <si>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</si>
  <si>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</si>
  <si>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</si>
  <si>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</si>
  <si>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</si>
  <si>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</si>
  <si>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</si>
  <si>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</si>
  <si>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</si>
  <si>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</si>
  <si>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</si>
  <si>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</si>
  <si>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</si>
  <si>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</si>
  <si>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</si>
  <si>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</si>
  <si>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</si>
  <si>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</si>
  <si>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</si>
  <si>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</si>
  <si>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</si>
  <si>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</si>
  <si>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</si>
  <si>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</si>
  <si>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</si>
  <si>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</si>
  <si>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</si>
  <si>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</si>
  <si>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</si>
  <si>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</si>
  <si>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</si>
  <si>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</si>
  <si>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</si>
  <si>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</si>
  <si>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</si>
  <si>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</si>
  <si>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</si>
  <si>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</si>
  <si>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</si>
  <si>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</si>
  <si>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</si>
  <si>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</si>
  <si>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</si>
  <si>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</si>
  <si>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</si>
  <si>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</si>
  <si>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</si>
  <si>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</si>
  <si>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</si>
  <si>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</si>
  <si>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</si>
  <si>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</si>
  <si>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</si>
  <si>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</si>
  <si>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</si>
  <si>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</si>
  <si>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</si>
  <si>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</si>
  <si>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</si>
  <si>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</si>
  <si>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</si>
  <si>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</si>
  <si>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</si>
  <si>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</si>
  <si>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</si>
  <si>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</si>
  <si>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</si>
  <si>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</si>
  <si>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</si>
  <si>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</si>
  <si>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</si>
  <si>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</si>
  <si>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</si>
  <si>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</si>
  <si>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</si>
  <si>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</si>
  <si>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</si>
  <si>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</si>
  <si>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</si>
  <si>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</si>
  <si>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</si>
  <si>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</si>
  <si>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</si>
  <si>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</si>
  <si>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</si>
  <si>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</si>
  <si>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</si>
  <si>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</si>
  <si>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</si>
  <si>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</si>
  <si>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</si>
  <si>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</si>
  <si>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</si>
  <si>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</si>
  <si>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</si>
  <si>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</si>
  <si>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</si>
  <si>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</si>
  <si>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</si>
  <si>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</si>
  <si>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</si>
  <si>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</si>
  <si>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</si>
  <si>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</si>
  <si>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</si>
  <si>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</si>
  <si>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</si>
  <si>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</si>
  <si>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</si>
  <si>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</si>
  <si>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</si>
  <si>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</si>
  <si>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</si>
  <si>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</si>
  <si>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</si>
  <si>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</si>
  <si>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</si>
  <si>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</si>
  <si>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</si>
  <si>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</si>
  <si>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</si>
  <si>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</si>
  <si>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</si>
  <si>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</si>
  <si>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</si>
  <si>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</si>
  <si>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</si>
  <si>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</si>
  <si>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</si>
  <si>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</si>
  <si>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</si>
  <si>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</si>
  <si>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</si>
  <si>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</si>
  <si>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</si>
  <si>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</si>
  <si>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</si>
  <si>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</si>
  <si>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</si>
  <si>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</si>
  <si>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</si>
  <si>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</si>
  <si>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</si>
  <si>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</si>
  <si>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</si>
  <si>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</si>
  <si>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</si>
  <si>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</si>
  <si>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</si>
  <si>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</si>
  <si>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</si>
  <si>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</si>
  <si>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</si>
  <si>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</si>
  <si>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</si>
  <si>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</si>
  <si>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</si>
  <si>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</si>
  <si>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</si>
  <si>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</si>
  <si>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</si>
  <si>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</si>
  <si>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</si>
  <si>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</si>
  <si>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</si>
  <si>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</si>
  <si>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</si>
  <si>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</si>
  <si>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</si>
  <si>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</si>
  <si>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</si>
  <si>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</si>
  <si>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</si>
  <si>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</si>
  <si>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</si>
  <si>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</si>
  <si>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</si>
  <si>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</si>
  <si>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</si>
  <si>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</si>
  <si>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</si>
  <si>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</si>
  <si>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</si>
  <si>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</si>
  <si>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</si>
  <si>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</si>
  <si>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</si>
  <si>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</si>
  <si>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</si>
  <si>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</si>
  <si>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</si>
  <si>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</si>
  <si>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</si>
  <si>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</si>
  <si>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</si>
  <si>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</si>
  <si>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</si>
  <si>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</si>
  <si>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</si>
  <si>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</si>
  <si>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</si>
  <si>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</si>
  <si>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</si>
  <si>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</si>
  <si>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</si>
  <si>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</si>
  <si>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</si>
  <si>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</si>
  <si>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</si>
  <si>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</si>
  <si>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</si>
  <si>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</si>
  <si>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</si>
  <si>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</si>
  <si>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</si>
  <si>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</si>
  <si>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</si>
  <si>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</si>
  <si>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</si>
  <si>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</si>
  <si>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</si>
  <si>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</si>
  <si>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</si>
  <si>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</si>
  <si>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</si>
  <si>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</si>
  <si>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</si>
  <si>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</si>
  <si>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</si>
  <si>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</si>
  <si>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</si>
  <si>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</si>
  <si>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</si>
  <si>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</si>
  <si>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</si>
  <si>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</si>
  <si>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</si>
  <si>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</si>
  <si>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</si>
  <si>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</si>
  <si>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</si>
  <si>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</si>
  <si>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</si>
  <si>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</si>
  <si>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</si>
  <si>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</si>
  <si>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</si>
  <si>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</si>
  <si>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</si>
  <si>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</si>
  <si>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</si>
  <si>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</si>
  <si>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</si>
  <si>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</si>
  <si>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</si>
  <si>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</si>
  <si>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</si>
  <si>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</si>
  <si>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</si>
  <si>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</si>
  <si>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</si>
  <si>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</si>
  <si>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</si>
  <si>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</si>
  <si>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</si>
  <si>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</si>
  <si>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</si>
  <si>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</si>
  <si>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</si>
  <si>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</si>
  <si>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</si>
  <si>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</si>
  <si>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</si>
  <si>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</si>
  <si>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</si>
  <si>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</si>
  <si>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</si>
  <si>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</si>
  <si>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</si>
  <si>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</si>
  <si>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</si>
  <si>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</si>
  <si>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</si>
  <si>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</si>
  <si>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</si>
  <si>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</si>
  <si>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</si>
  <si>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</si>
  <si>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</si>
  <si>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</si>
  <si>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</si>
  <si>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</si>
  <si>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</si>
  <si>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</si>
  <si>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</si>
  <si>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</si>
  <si>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</si>
  <si>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</si>
  <si>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</si>
  <si>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</si>
  <si>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</si>
  <si>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</si>
  <si>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</si>
  <si>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</si>
  <si>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</si>
  <si>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</si>
  <si>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</si>
  <si>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</si>
  <si>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</si>
  <si>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</si>
  <si>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</si>
  <si>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</si>
  <si>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</si>
  <si>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</si>
  <si>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</si>
  <si>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</si>
  <si>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</si>
  <si>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</si>
  <si>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</si>
  <si>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</si>
  <si>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</si>
  <si>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</si>
  <si>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</si>
  <si>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</si>
  <si>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</si>
  <si>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</si>
  <si>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</si>
  <si>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</si>
  <si>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</si>
  <si>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</si>
  <si>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</si>
  <si>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</si>
  <si>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</si>
  <si>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</si>
  <si>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</si>
  <si>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</si>
  <si>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</si>
  <si>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</si>
  <si>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</si>
  <si>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</si>
  <si>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</si>
  <si>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</si>
  <si>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</si>
  <si>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</si>
  <si>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</si>
  <si>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</si>
  <si>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</si>
  <si>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</si>
  <si>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</si>
  <si>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</si>
  <si>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</si>
  <si>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</si>
  <si>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</si>
  <si>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</si>
  <si>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</si>
  <si>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</si>
  <si>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</si>
  <si>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</si>
  <si>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</si>
  <si>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</si>
  <si>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</si>
  <si>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</si>
  <si>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</si>
  <si>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</si>
  <si>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</si>
  <si>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</si>
  <si>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</si>
  <si>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</si>
  <si>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</si>
  <si>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</si>
  <si>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</si>
  <si>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</si>
  <si>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</si>
  <si>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</si>
  <si>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</si>
  <si>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</si>
  <si>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</si>
  <si>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</si>
  <si>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</si>
  <si>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</si>
  <si>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</si>
  <si>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</si>
  <si>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</si>
  <si>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</si>
  <si>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</si>
  <si>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</si>
  <si>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</si>
  <si>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</si>
  <si>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</si>
  <si>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</si>
  <si>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</si>
  <si>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</si>
  <si>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</si>
  <si>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</si>
  <si>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</si>
  <si>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</si>
  <si>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</si>
  <si>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</si>
  <si>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</si>
  <si>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</si>
  <si>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</si>
  <si>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</si>
  <si>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</si>
  <si>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</si>
  <si>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</si>
  <si>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</si>
  <si>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</si>
  <si>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</si>
  <si>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</si>
  <si>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</si>
  <si>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</si>
  <si>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</si>
  <si>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</si>
  <si>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</si>
  <si>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</si>
  <si>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</si>
  <si>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</si>
  <si>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</si>
  <si>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</si>
  <si>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</si>
  <si>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</si>
  <si>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</si>
  <si>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</si>
  <si>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</si>
  <si>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</si>
  <si>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</si>
  <si>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</si>
  <si>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</si>
  <si>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</si>
  <si>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</si>
  <si>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</si>
  <si>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</si>
  <si>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</si>
  <si>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</si>
  <si>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</si>
  <si>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</si>
  <si>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</si>
  <si>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</si>
  <si>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</si>
  <si>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</si>
  <si>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</si>
  <si>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</si>
  <si>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</si>
  <si>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</si>
  <si>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</si>
  <si>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</si>
  <si>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</si>
  <si>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</si>
  <si>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</si>
  <si>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</si>
  <si>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</si>
  <si>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</si>
  <si>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</si>
  <si>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</si>
  <si>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</si>
  <si>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</si>
  <si>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</si>
  <si>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</si>
  <si>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</si>
  <si>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</si>
  <si>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</si>
  <si>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</si>
  <si>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</si>
  <si>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</si>
  <si>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</si>
  <si>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</si>
  <si>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</si>
  <si>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</si>
  <si>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</si>
  <si>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</si>
  <si>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</si>
  <si>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</si>
  <si>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</si>
  <si>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</si>
  <si>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</si>
  <si>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</si>
  <si>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</si>
  <si>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</si>
  <si>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</si>
  <si>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</si>
  <si>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</si>
  <si>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</si>
  <si>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</si>
  <si>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</si>
  <si>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</si>
  <si>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</si>
  <si>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</si>
  <si>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</si>
  <si>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</si>
  <si>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</si>
  <si>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</si>
  <si>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</si>
  <si>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</si>
  <si>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</si>
  <si>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</si>
  <si>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</si>
  <si>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</si>
  <si>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</si>
  <si>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</si>
  <si>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</si>
  <si>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</si>
  <si>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</si>
  <si>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</si>
  <si>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</si>
  <si>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</si>
  <si>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</si>
  <si>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</si>
  <si>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</si>
  <si>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</si>
  <si>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</si>
  <si>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</si>
  <si>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</si>
  <si>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</si>
  <si>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</si>
  <si>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</si>
  <si>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</si>
  <si>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</si>
  <si>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</si>
  <si>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</si>
  <si>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</si>
  <si>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</si>
  <si>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</si>
  <si>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</si>
  <si>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</si>
  <si>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</si>
  <si>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</si>
  <si>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</si>
  <si>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</si>
  <si>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</si>
  <si>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</si>
  <si>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</si>
  <si>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</si>
  <si>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</si>
  <si>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</si>
  <si>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</si>
  <si>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</si>
  <si>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</si>
  <si>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</si>
  <si>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</si>
  <si>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</si>
  <si>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</si>
  <si>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</si>
  <si>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</si>
  <si>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</si>
  <si>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</si>
  <si>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</si>
  <si>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</si>
  <si>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</si>
  <si>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</si>
  <si>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</si>
  <si>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</si>
  <si>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</si>
  <si>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</si>
  <si>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</si>
  <si>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</si>
  <si>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</si>
  <si>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</si>
  <si>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</si>
  <si>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</si>
  <si>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</si>
  <si>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</si>
  <si>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</si>
  <si>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</si>
  <si>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</si>
  <si>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</si>
  <si>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</si>
  <si>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</si>
  <si>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</si>
  <si>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</si>
  <si>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</si>
  <si>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</si>
  <si>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</si>
  <si>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</si>
  <si>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</si>
  <si>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</si>
  <si>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</si>
  <si>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</si>
  <si>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</si>
  <si>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</si>
  <si>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</si>
  <si>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</si>
  <si>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</si>
  <si>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</si>
  <si>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</si>
  <si>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</si>
  <si>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</si>
  <si>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</si>
  <si>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</si>
  <si>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</si>
  <si>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</si>
  <si>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</si>
  <si>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</si>
  <si>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</si>
  <si>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</si>
  <si>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</si>
  <si>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</si>
  <si>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</si>
  <si>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</si>
  <si>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</si>
  <si>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</si>
  <si>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</si>
  <si>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</si>
  <si>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</si>
  <si>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</si>
  <si>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</si>
  <si>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</si>
  <si>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</si>
  <si>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</si>
  <si>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</si>
  <si>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</si>
  <si>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</si>
  <si>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</si>
  <si>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</si>
  <si>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</si>
  <si>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</si>
  <si>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</si>
  <si>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</si>
  <si>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</si>
  <si>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</si>
  <si>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</si>
  <si>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</si>
  <si>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</si>
  <si>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</si>
  <si>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</si>
  <si>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</si>
  <si>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</si>
  <si>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</si>
  <si>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</si>
  <si>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</si>
  <si>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</si>
  <si>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</si>
  <si>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</si>
  <si>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</si>
  <si>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</si>
  <si>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</si>
  <si>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</si>
  <si>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</si>
  <si>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</si>
  <si>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</si>
  <si>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</si>
  <si>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</si>
  <si>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</si>
  <si>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</si>
  <si>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</si>
  <si>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</si>
  <si>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</si>
  <si>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</si>
  <si>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</si>
  <si>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</si>
  <si>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</si>
  <si>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</si>
  <si>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</si>
  <si>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</si>
  <si>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</si>
  <si>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</si>
  <si>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</si>
  <si>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</si>
  <si>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</si>
  <si>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</si>
  <si>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</si>
  <si>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</si>
  <si>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</si>
  <si>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</si>
  <si>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</si>
  <si>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</si>
  <si>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</si>
  <si>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</si>
  <si>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</si>
  <si>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</si>
  <si>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</si>
  <si>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</si>
  <si>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</si>
  <si>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</si>
  <si>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</si>
  <si>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</si>
  <si>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</si>
  <si>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</si>
  <si>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</si>
  <si>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</si>
  <si>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</si>
  <si>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</si>
  <si>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</si>
  <si>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</si>
  <si>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</si>
  <si>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</si>
  <si>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</si>
  <si>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</si>
  <si>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</si>
  <si>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</si>
  <si>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</si>
  <si>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</si>
  <si>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</si>
  <si>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</si>
  <si>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</si>
  <si>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</si>
  <si>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</si>
  <si>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</si>
  <si>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</si>
  <si>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</si>
  <si>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</si>
  <si>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</si>
  <si>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</si>
  <si>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</si>
  <si>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</si>
  <si>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</si>
  <si>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</si>
  <si>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</si>
  <si>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</si>
  <si>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</si>
  <si>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</si>
  <si>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</si>
  <si>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</si>
  <si>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</si>
  <si>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</si>
  <si>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</si>
  <si>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</si>
  <si>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</si>
  <si>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</si>
  <si>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</si>
  <si>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</si>
  <si>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</si>
  <si>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</si>
  <si>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</si>
  <si>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</si>
  <si>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</si>
  <si>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</si>
  <si>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</si>
  <si>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</si>
  <si>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</si>
  <si>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</si>
  <si>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</si>
  <si>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</si>
  <si>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</si>
  <si>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</si>
  <si>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</si>
  <si>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</si>
  <si>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</si>
  <si>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</si>
  <si>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</si>
  <si>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</si>
  <si>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</si>
  <si>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</si>
  <si>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</si>
  <si>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</si>
  <si>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</si>
  <si>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</si>
  <si>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</si>
  <si>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</si>
  <si>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</si>
  <si>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</si>
  <si>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</si>
  <si>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</si>
  <si>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</si>
  <si>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</si>
  <si>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</si>
  <si>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</si>
  <si>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</si>
  <si>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</si>
  <si>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</si>
  <si>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</si>
  <si>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</si>
  <si>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</si>
  <si>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</si>
  <si>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</si>
  <si>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</si>
  <si>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</si>
  <si>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</si>
  <si>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</si>
  <si>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</si>
  <si>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</si>
  <si>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</si>
  <si>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</si>
  <si>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</si>
  <si>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</si>
  <si>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</si>
  <si>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</si>
  <si>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</si>
  <si>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</si>
  <si>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</si>
  <si>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</si>
  <si>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</si>
  <si>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</si>
  <si>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</si>
  <si>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</si>
  <si>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</si>
  <si>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</si>
  <si>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</si>
  <si>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</si>
  <si>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</si>
  <si>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</si>
  <si>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</si>
  <si>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</si>
  <si>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</si>
  <si>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</si>
  <si>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</si>
  <si>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</si>
  <si>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</si>
  <si>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</si>
  <si>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</si>
  <si>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</si>
  <si>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</si>
  <si>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</si>
  <si>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</si>
  <si>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</si>
  <si>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</si>
  <si>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</si>
  <si>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</si>
  <si>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</si>
  <si>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</si>
  <si>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</si>
  <si>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</si>
  <si>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</si>
  <si>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</si>
  <si>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</si>
  <si>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</si>
  <si>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</si>
  <si>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</si>
  <si>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</si>
  <si>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</si>
  <si>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</si>
  <si>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</si>
  <si>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</si>
  <si>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</si>
  <si>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</si>
  <si>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</si>
  <si>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</si>
  <si>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</si>
  <si>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</si>
  <si>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</si>
  <si>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</si>
  <si>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</si>
  <si>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</si>
  <si>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</si>
  <si>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</si>
  <si>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</si>
  <si>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</si>
  <si>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</si>
  <si>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</si>
  <si>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</si>
  <si>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</si>
  <si>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</si>
  <si>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</si>
  <si>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</si>
  <si>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</si>
  <si>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</si>
  <si>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</si>
  <si>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</si>
  <si>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</si>
  <si>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</si>
  <si>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</si>
  <si>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</si>
  <si>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</si>
  <si>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</si>
  <si>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</si>
  <si>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</si>
  <si>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</si>
  <si>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</si>
  <si>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</si>
  <si>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</si>
  <si>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</si>
  <si>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</si>
  <si>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</si>
  <si>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</si>
  <si>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</si>
  <si>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</si>
  <si>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</si>
  <si>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</si>
  <si>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</si>
  <si>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</si>
  <si>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</si>
  <si>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</si>
  <si>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</si>
  <si>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</si>
  <si>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</si>
  <si>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</si>
  <si>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</si>
  <si>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</si>
  <si>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</si>
  <si>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</si>
  <si>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</si>
  <si>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</si>
  <si>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</si>
  <si>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</si>
  <si>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</si>
  <si>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</si>
  <si>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</si>
  <si>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</si>
  <si>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</si>
  <si>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</si>
  <si>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</si>
  <si>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</si>
  <si>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</si>
  <si>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</si>
  <si>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</si>
  <si>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</si>
  <si>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</si>
  <si>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</si>
  <si>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</si>
  <si>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</si>
  <si>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</si>
  <si>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</si>
  <si>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</si>
  <si>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</si>
  <si>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</si>
  <si>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</si>
  <si>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</si>
  <si>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</si>
  <si>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</si>
  <si>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</si>
  <si>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</si>
  <si>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</si>
  <si>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</si>
  <si>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</si>
  <si>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</si>
  <si>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</si>
  <si>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</si>
  <si>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</si>
  <si>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</si>
  <si>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</si>
  <si>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</si>
  <si>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</si>
  <si>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</si>
  <si>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</si>
  <si>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</si>
  <si>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</si>
  <si>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</si>
  <si>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</si>
  <si>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</si>
  <si>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</si>
  <si>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</si>
  <si>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</si>
  <si>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</si>
  <si>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</si>
  <si>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</si>
  <si>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</si>
  <si>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</si>
  <si>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</si>
  <si>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</si>
  <si>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</si>
  <si>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</si>
  <si>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</si>
  <si>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</si>
  <si>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</si>
  <si>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</si>
  <si>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</si>
  <si>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</si>
  <si>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</si>
  <si>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</si>
  <si>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</si>
  <si>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</si>
  <si>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</si>
  <si>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</si>
  <si>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</si>
  <si>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</si>
  <si>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</si>
  <si>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</si>
  <si>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</si>
  <si>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</si>
  <si>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</si>
  <si>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</si>
  <si>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</si>
  <si>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</si>
  <si>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</si>
  <si>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</si>
  <si>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</si>
  <si>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</si>
  <si>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</si>
  <si>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</si>
  <si>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</si>
  <si>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</si>
  <si>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</si>
  <si>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</si>
  <si>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</si>
  <si>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</si>
  <si>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</si>
  <si>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</si>
  <si>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</si>
  <si>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</si>
  <si>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</si>
  <si>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</si>
  <si>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</si>
  <si>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</si>
  <si>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</si>
  <si>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</si>
  <si>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</si>
  <si>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</si>
  <si>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</si>
  <si>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</si>
  <si>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</si>
  <si>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</si>
  <si>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</si>
  <si>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</si>
  <si>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</si>
  <si>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</si>
  <si>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</si>
  <si>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</si>
  <si>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</si>
  <si>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</si>
  <si>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</si>
  <si>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</si>
  <si>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</si>
  <si>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</si>
  <si>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</si>
  <si>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</si>
  <si>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</si>
  <si>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</si>
  <si>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</si>
  <si>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</si>
  <si>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</si>
  <si>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</si>
  <si>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</si>
  <si>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</si>
  <si>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</si>
  <si>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</si>
  <si>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</si>
  <si>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</si>
  <si>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</si>
  <si>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</si>
  <si>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</si>
  <si>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</si>
  <si>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</si>
  <si>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</si>
  <si>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</si>
  <si>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</si>
  <si>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</si>
  <si>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</si>
  <si>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</si>
  <si>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</si>
  <si>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</si>
  <si>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</si>
  <si>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</si>
  <si>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</si>
  <si>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</si>
  <si>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</si>
  <si>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</si>
  <si>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</si>
  <si>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</si>
  <si>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</si>
  <si>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</si>
  <si>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</si>
  <si>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</si>
  <si>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</si>
  <si>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</si>
  <si>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</si>
  <si>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</si>
  <si>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</si>
  <si>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</si>
  <si>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</si>
  <si>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</si>
  <si>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</si>
  <si>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</si>
  <si>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</si>
  <si>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</si>
  <si>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</si>
  <si>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</si>
  <si>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</si>
  <si>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</si>
  <si>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</si>
  <si>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</si>
  <si>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</si>
  <si>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</si>
  <si>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</si>
  <si>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</si>
  <si>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</si>
  <si>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</si>
  <si>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</si>
  <si>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</si>
  <si>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</si>
  <si>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</si>
  <si>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</si>
  <si>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</si>
  <si>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</si>
  <si>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</si>
  <si>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</si>
  <si>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</si>
  <si>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</si>
  <si>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</si>
  <si>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</si>
  <si>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</si>
  <si>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</si>
  <si>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</si>
  <si>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</si>
  <si>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</si>
  <si>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</si>
  <si>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</si>
  <si>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</si>
  <si>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</si>
  <si>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</si>
  <si>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</si>
  <si>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</si>
  <si>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</si>
  <si>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</si>
  <si>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</si>
  <si>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</si>
  <si>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</si>
  <si>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</si>
  <si>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</si>
  <si>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</si>
  <si>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</si>
  <si>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</si>
  <si>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</si>
  <si>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</si>
  <si>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</si>
  <si>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</si>
  <si>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</si>
  <si>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</si>
  <si>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</si>
  <si>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</si>
  <si>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</si>
  <si>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</si>
  <si>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</si>
  <si>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</si>
  <si>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</si>
  <si>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</si>
  <si>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</si>
  <si>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</si>
  <si>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</si>
  <si>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</si>
  <si>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</si>
  <si>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</si>
  <si>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</si>
  <si>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</si>
  <si>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</si>
  <si>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</si>
  <si>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</si>
  <si>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</si>
  <si>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</si>
  <si>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</si>
  <si>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</si>
  <si>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</si>
  <si>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</si>
  <si>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</si>
  <si>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</si>
  <si>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</si>
  <si>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</si>
  <si>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</si>
  <si>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</si>
  <si>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</si>
  <si>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</si>
  <si>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</si>
  <si>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</si>
  <si>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</si>
  <si>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</si>
  <si>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</si>
  <si>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</si>
  <si>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</si>
  <si>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</si>
  <si>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</si>
  <si>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</si>
  <si>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</si>
  <si>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</si>
  <si>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</si>
  <si>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</si>
  <si>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</si>
  <si>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</si>
  <si>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</si>
  <si>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</si>
  <si>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</si>
  <si>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</si>
  <si>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</si>
  <si>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</si>
  <si>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</si>
  <si>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</si>
  <si>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</si>
  <si>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</si>
  <si>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</si>
  <si>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</si>
  <si>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</si>
  <si>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</si>
  <si>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</si>
  <si>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</si>
  <si>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</si>
  <si>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</si>
  <si>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</si>
  <si>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</si>
  <si>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</si>
  <si>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</si>
  <si>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</si>
  <si>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</si>
  <si>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</si>
  <si>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</si>
  <si>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</si>
  <si>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</si>
  <si>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</si>
  <si>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</si>
  <si>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</si>
  <si>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</si>
  <si>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</si>
  <si>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</si>
  <si>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</si>
  <si>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</si>
  <si>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</si>
  <si>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</si>
  <si>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</si>
  <si>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</si>
  <si>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</si>
  <si>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</si>
  <si>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</si>
  <si>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</si>
  <si>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</si>
  <si>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</si>
  <si>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</si>
  <si>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</si>
  <si>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</si>
  <si>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</si>
  <si>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</si>
  <si>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</si>
  <si>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</si>
  <si>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</si>
  <si>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</si>
  <si>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</si>
  <si>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</si>
  <si>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</si>
  <si>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</si>
  <si>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</si>
  <si>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</si>
  <si>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</si>
  <si>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</si>
  <si>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</si>
  <si>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</si>
  <si>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</si>
  <si>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</si>
  <si>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</si>
  <si>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</si>
  <si>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</si>
  <si>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</si>
  <si>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</si>
  <si>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</si>
  <si>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</si>
  <si>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</si>
  <si>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</si>
  <si>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</si>
  <si>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</si>
  <si>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</si>
  <si>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</si>
  <si>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</si>
  <si>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</si>
  <si>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</si>
  <si>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</si>
  <si>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</si>
  <si>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</si>
  <si>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</si>
  <si>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</si>
  <si>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</si>
  <si>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</si>
  <si>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</si>
  <si>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</si>
  <si>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</si>
  <si>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</si>
  <si>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</si>
  <si>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</si>
  <si>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</si>
  <si>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</si>
  <si>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</si>
  <si>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</si>
  <si>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</si>
  <si>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</si>
  <si>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</si>
  <si>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</si>
  <si>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</si>
  <si>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</si>
  <si>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</si>
  <si>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</si>
  <si>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</si>
  <si>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</si>
  <si>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</si>
  <si>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</si>
  <si>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</si>
  <si>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</si>
  <si>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</si>
  <si>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</si>
  <si>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</si>
  <si>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</si>
  <si>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</si>
  <si>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</si>
  <si>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</si>
  <si>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</si>
  <si>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</si>
  <si>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</si>
  <si>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</si>
  <si>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</si>
  <si>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</si>
  <si>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</si>
  <si>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</si>
  <si>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</si>
  <si>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</si>
  <si>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</si>
  <si>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</si>
  <si>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</si>
  <si>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</si>
  <si>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</si>
  <si>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</si>
  <si>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</si>
  <si>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</si>
  <si>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</si>
  <si>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</si>
  <si>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</si>
  <si>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</si>
  <si>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</si>
  <si>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</si>
  <si>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</si>
  <si>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</si>
  <si>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</si>
  <si>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</si>
  <si>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</si>
  <si>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</si>
  <si>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</si>
  <si>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</si>
  <si>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</si>
  <si>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</si>
  <si>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</si>
  <si>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</si>
  <si>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</si>
  <si>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</si>
  <si>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</si>
  <si>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</si>
  <si>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</si>
  <si>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</si>
  <si>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</si>
  <si>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</si>
  <si>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</si>
  <si>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</si>
  <si>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</si>
  <si>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</si>
  <si>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</si>
  <si>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</si>
  <si>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</si>
  <si>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</si>
  <si>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</si>
  <si>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</si>
  <si>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</si>
  <si>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</si>
  <si>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</si>
  <si>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</si>
  <si>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</si>
  <si>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</si>
  <si>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</si>
  <si>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</si>
  <si>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</si>
  <si>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</si>
  <si>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</si>
  <si>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</si>
  <si>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</si>
  <si>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</si>
  <si>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</si>
  <si>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</si>
  <si>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</si>
  <si>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</si>
  <si>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</si>
  <si>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</si>
  <si>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</si>
  <si>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</si>
  <si>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</si>
  <si>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</si>
  <si>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</si>
  <si>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</si>
  <si>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</si>
  <si>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</si>
  <si>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</si>
  <si>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</si>
  <si>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</si>
  <si>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</si>
  <si>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</si>
  <si>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</si>
  <si>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</si>
  <si>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</si>
  <si>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</si>
  <si>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</si>
  <si>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</si>
  <si>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</si>
  <si>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</si>
  <si>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</si>
  <si>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</si>
  <si>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</si>
  <si>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</si>
  <si>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</si>
  <si>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</si>
  <si>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</si>
  <si>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</si>
  <si>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</si>
  <si>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</si>
  <si>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</si>
  <si>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</si>
  <si>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</si>
  <si>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</si>
  <si>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</si>
  <si>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</si>
  <si>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</si>
  <si>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</si>
  <si>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</si>
  <si>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</si>
  <si>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</si>
  <si>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</si>
  <si>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</si>
  <si>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</si>
  <si>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</si>
  <si>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</si>
  <si>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</si>
  <si>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</si>
  <si>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</si>
  <si>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</si>
  <si>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</si>
  <si>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</si>
  <si>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</si>
  <si>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</si>
  <si>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</si>
  <si>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</si>
  <si>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</si>
  <si>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</si>
  <si>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</si>
  <si>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</si>
  <si>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</si>
  <si>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</si>
  <si>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</si>
  <si>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</si>
  <si>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</si>
  <si>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</si>
  <si>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</si>
  <si>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</si>
  <si>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</si>
  <si>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</si>
  <si>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</si>
  <si>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</si>
  <si>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</si>
  <si>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</si>
  <si>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</si>
  <si>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</si>
  <si>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</si>
  <si>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</si>
  <si>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</si>
  <si>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</si>
  <si>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</si>
  <si>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</si>
  <si>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</si>
  <si>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</si>
  <si>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</si>
  <si>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</si>
  <si>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</si>
  <si>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</si>
  <si>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</si>
  <si>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</si>
  <si>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</si>
  <si>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</si>
  <si>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</si>
  <si>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</si>
  <si>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</si>
  <si>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</si>
  <si>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</si>
  <si>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</si>
  <si>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</si>
  <si>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</si>
  <si>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</si>
  <si>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</si>
  <si>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</si>
  <si>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</si>
  <si>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</si>
  <si>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</si>
  <si>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</si>
  <si>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</si>
  <si>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</si>
  <si>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</si>
  <si>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</si>
  <si>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</si>
  <si>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</si>
  <si>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</si>
  <si>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</si>
  <si>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</si>
  <si>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</si>
  <si>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</si>
  <si>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</si>
  <si>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</si>
  <si>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</si>
  <si>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</si>
  <si>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</si>
  <si>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</si>
  <si>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</si>
  <si>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</si>
  <si>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</si>
  <si>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</si>
  <si>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</si>
  <si>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</si>
  <si>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</si>
  <si>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</si>
  <si>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</si>
  <si>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</si>
  <si>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</si>
  <si>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</si>
  <si>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</si>
  <si>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</si>
  <si>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</si>
  <si>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</si>
  <si>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</si>
  <si>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</si>
  <si>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</si>
  <si>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</si>
  <si>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</si>
  <si>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</si>
  <si>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</si>
  <si>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</si>
  <si>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</si>
  <si>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</si>
  <si>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</si>
  <si>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</si>
  <si>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</si>
  <si>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</si>
  <si>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</si>
  <si>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</si>
  <si>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</si>
  <si>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</si>
  <si>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</si>
  <si>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</si>
  <si>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</si>
  <si>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</si>
  <si>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</si>
  <si>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</si>
  <si>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</si>
  <si>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</si>
  <si>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</si>
  <si>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</si>
  <si>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</si>
  <si>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</si>
  <si>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</si>
  <si>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</si>
  <si>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</si>
  <si>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</si>
  <si>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</si>
  <si>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</si>
  <si>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</si>
  <si>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</si>
  <si>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</si>
  <si>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</si>
  <si>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</si>
  <si>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</si>
  <si>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</si>
  <si>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</si>
  <si>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</si>
  <si>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</si>
  <si>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</si>
  <si>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</si>
  <si>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</si>
  <si>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</si>
  <si>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</si>
  <si>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</si>
  <si>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</si>
  <si>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</si>
  <si>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</si>
  <si>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</si>
  <si>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</si>
  <si>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</si>
  <si>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</si>
  <si>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</si>
  <si>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</si>
  <si>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</si>
  <si>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</si>
  <si>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</si>
  <si>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</si>
  <si>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</si>
  <si>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</si>
  <si>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</si>
  <si>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</si>
  <si>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</si>
  <si>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</si>
  <si>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</si>
  <si>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</si>
  <si>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</si>
  <si>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</si>
  <si>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</si>
  <si>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</si>
  <si>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</si>
  <si>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</si>
  <si>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</si>
  <si>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</si>
  <si>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</si>
  <si>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</si>
  <si>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</si>
  <si>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</si>
  <si>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</si>
  <si>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</si>
  <si>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</si>
  <si>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</si>
  <si>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</si>
  <si>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</si>
  <si>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</si>
  <si>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</si>
  <si>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</si>
  <si>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</si>
  <si>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</si>
  <si>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</si>
  <si>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</si>
  <si>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</si>
  <si>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</si>
  <si>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</si>
  <si>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</si>
  <si>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</si>
  <si>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</si>
  <si>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</si>
  <si>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</si>
  <si>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</si>
  <si>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</si>
  <si>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</si>
  <si>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</si>
  <si>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</si>
  <si>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</si>
  <si>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</si>
  <si>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</si>
  <si>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</si>
  <si>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</si>
  <si>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</si>
  <si>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</si>
  <si>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</si>
  <si>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</si>
  <si>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</si>
  <si>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</si>
  <si>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</si>
  <si>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</si>
  <si>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</si>
  <si>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</si>
  <si>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</si>
  <si>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</si>
  <si>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</si>
  <si>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</si>
  <si>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</si>
  <si>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</si>
  <si>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</si>
  <si>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</si>
  <si>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</si>
  <si>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</si>
  <si>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</si>
  <si>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</si>
  <si>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</si>
  <si>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</si>
  <si>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</si>
  <si>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</si>
  <si>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</si>
  <si>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</si>
  <si>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</si>
  <si>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</si>
  <si>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</si>
  <si>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</si>
  <si>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</si>
  <si>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</si>
  <si>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</si>
  <si>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</si>
  <si>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</si>
  <si>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</si>
  <si>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</si>
  <si>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</si>
  <si>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</si>
  <si>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</si>
  <si>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</si>
  <si>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</si>
  <si>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</si>
  <si>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</si>
  <si>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</si>
  <si>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</si>
  <si>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</si>
  <si>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</si>
  <si>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</si>
  <si>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</si>
  <si>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</si>
  <si>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</si>
  <si>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</si>
  <si>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</si>
  <si>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</si>
  <si>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</si>
  <si>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</si>
  <si>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</si>
  <si>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</si>
  <si>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</si>
  <si>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</si>
  <si>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</si>
  <si>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</si>
  <si>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</si>
  <si>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</si>
  <si>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</si>
  <si>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</si>
  <si>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</si>
  <si>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</si>
  <si>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</si>
  <si>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</si>
  <si>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</si>
  <si>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</si>
  <si>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</si>
  <si>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</si>
  <si>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</si>
  <si>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</si>
  <si>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</si>
  <si>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</si>
  <si>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</si>
  <si>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</si>
  <si>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</si>
  <si>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</si>
  <si>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</si>
  <si>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</si>
  <si>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</si>
  <si>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</si>
  <si>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</si>
  <si>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</si>
  <si>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</si>
  <si>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</si>
  <si>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</si>
  <si>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</si>
  <si>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</si>
  <si>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</si>
  <si>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</si>
  <si>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</si>
  <si>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</si>
  <si>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</si>
  <si>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</si>
  <si>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</si>
  <si>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</si>
  <si>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</si>
  <si>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</si>
  <si>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</si>
  <si>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</si>
  <si>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</si>
  <si>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</si>
  <si>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</si>
  <si>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</si>
  <si>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</si>
  <si>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</si>
  <si>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</si>
  <si>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</si>
  <si>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</si>
  <si>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</si>
  <si>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</si>
  <si>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</si>
  <si>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</si>
  <si>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</si>
  <si>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</si>
  <si>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</si>
  <si>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</si>
  <si>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</si>
  <si>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</si>
  <si>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</si>
  <si>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</si>
  <si>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</si>
  <si>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</si>
  <si>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</si>
  <si>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</si>
  <si>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</si>
  <si>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</si>
  <si>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</si>
  <si>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</si>
  <si>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</si>
  <si>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</si>
  <si>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</si>
  <si>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</si>
  <si>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</si>
  <si>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</si>
  <si>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</si>
  <si>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</si>
  <si>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</si>
  <si>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</si>
  <si>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</si>
  <si>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</si>
  <si>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</si>
  <si>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</si>
  <si>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</si>
  <si>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</si>
  <si>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</si>
  <si>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</si>
  <si>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</si>
  <si>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</si>
  <si>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</si>
  <si>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</si>
  <si>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</si>
  <si>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</si>
  <si>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</si>
  <si>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</si>
  <si>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</si>
  <si>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</si>
  <si>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</si>
  <si>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</si>
  <si>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</si>
  <si>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</si>
  <si>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</si>
  <si>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</si>
  <si>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</si>
  <si>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</si>
  <si>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</si>
  <si>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</si>
  <si>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</si>
  <si>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</si>
  <si>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</si>
  <si>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</si>
  <si>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</si>
  <si>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</si>
  <si>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</si>
  <si>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</si>
  <si>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</si>
  <si>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</si>
  <si>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</si>
  <si>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</si>
  <si>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</si>
  <si>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</si>
  <si>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</si>
  <si>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</si>
  <si>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</si>
  <si>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</si>
  <si>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</si>
  <si>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</si>
  <si>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</si>
  <si>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</si>
  <si>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</si>
  <si>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</si>
  <si>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</si>
  <si>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</si>
  <si>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</si>
  <si>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</si>
  <si>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</si>
  <si>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</si>
  <si>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</si>
  <si>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</si>
  <si>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</si>
  <si>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</si>
  <si>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</si>
  <si>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</si>
  <si>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</si>
  <si>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</si>
  <si>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</si>
  <si>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</si>
  <si>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</si>
  <si>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</si>
  <si>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</si>
  <si>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</si>
  <si>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</si>
  <si>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</si>
  <si>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</si>
  <si>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</si>
  <si>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</si>
  <si>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</si>
  <si>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</si>
  <si>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</si>
  <si>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</si>
  <si>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</si>
  <si>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</si>
  <si>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</si>
  <si>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</si>
  <si>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</si>
  <si>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</si>
  <si>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</si>
  <si>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</si>
  <si>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</si>
  <si>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</si>
  <si>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</si>
  <si>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</si>
  <si>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</si>
  <si>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</si>
  <si>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</si>
  <si>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</si>
  <si>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</si>
  <si>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</si>
  <si>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</si>
  <si>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</si>
  <si>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</si>
  <si>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</si>
  <si>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</si>
  <si>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</si>
  <si>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</si>
  <si>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</si>
  <si>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</si>
  <si>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</si>
  <si>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</si>
  <si>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</si>
  <si>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</si>
  <si>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</si>
  <si>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</si>
  <si>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</si>
  <si>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</si>
  <si>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</si>
  <si>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</si>
  <si>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</si>
  <si>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</si>
  <si>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</si>
  <si>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</si>
  <si>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</si>
  <si>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</si>
  <si>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</si>
  <si>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</si>
  <si>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</si>
  <si>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</si>
  <si>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</si>
  <si>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</si>
  <si>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</si>
  <si>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</si>
  <si>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</si>
  <si>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</si>
  <si>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</si>
  <si>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</si>
  <si>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</si>
  <si>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</si>
  <si>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</si>
  <si>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</si>
  <si>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</si>
  <si>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</si>
  <si>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</si>
  <si>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</si>
  <si>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</si>
  <si>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</si>
  <si>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</si>
  <si>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</si>
  <si>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</si>
  <si>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</si>
  <si>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</si>
  <si>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</si>
  <si>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</si>
  <si>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</si>
  <si>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</si>
  <si>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</si>
  <si>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</si>
  <si>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</si>
  <si>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</si>
  <si>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</si>
  <si>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</si>
  <si>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</si>
  <si>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</si>
  <si>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</si>
  <si>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</si>
  <si>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</si>
  <si>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</si>
  <si>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</si>
  <si>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</si>
  <si>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</si>
  <si>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</si>
  <si>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</si>
  <si>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</si>
  <si>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</si>
  <si>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</si>
  <si>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</si>
  <si>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</si>
  <si>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</si>
  <si>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</si>
  <si>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</si>
  <si>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</si>
  <si>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</si>
  <si>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</si>
  <si>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</si>
  <si>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</si>
  <si>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</si>
  <si>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</si>
  <si>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</si>
  <si>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</si>
  <si>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</si>
  <si>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</si>
  <si>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</si>
  <si>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</si>
  <si>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</si>
  <si>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</si>
  <si>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</si>
  <si>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</si>
  <si>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</si>
  <si>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</si>
  <si>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</si>
  <si>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</si>
  <si>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</si>
  <si>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</si>
  <si>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</si>
  <si>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</si>
  <si>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</si>
  <si>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</si>
  <si>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</si>
  <si>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</si>
  <si>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</si>
  <si>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</si>
  <si>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</si>
  <si>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</si>
  <si>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</si>
  <si>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</si>
  <si>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</si>
  <si>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</si>
  <si>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</si>
  <si>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</si>
  <si>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</si>
  <si>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</si>
  <si>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</si>
  <si>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</si>
  <si>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</si>
  <si>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</si>
  <si>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</si>
  <si>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</si>
  <si>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</si>
  <si>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</si>
  <si>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</si>
  <si>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</si>
  <si>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</si>
  <si>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</si>
  <si>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</si>
  <si>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</si>
  <si>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</si>
  <si>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</si>
  <si>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</si>
  <si>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</si>
  <si>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</si>
  <si>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</si>
  <si>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</si>
  <si>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</si>
  <si>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</si>
  <si>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</si>
  <si>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</si>
  <si>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</si>
  <si>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</si>
  <si>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</si>
  <si>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</si>
  <si>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</si>
  <si>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</si>
  <si>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</si>
  <si>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</si>
  <si>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</si>
  <si>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</si>
  <si>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</si>
  <si>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</si>
  <si>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</si>
  <si>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</si>
  <si>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</si>
  <si>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</si>
  <si>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</si>
  <si>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</si>
  <si>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</si>
  <si>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</si>
  <si>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</si>
  <si>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</si>
  <si>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</si>
  <si>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</si>
  <si>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</si>
  <si>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</si>
  <si>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</si>
  <si>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</si>
  <si>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</si>
  <si>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</si>
  <si>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</si>
  <si>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</si>
  <si>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</si>
  <si>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</si>
  <si>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</si>
  <si>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</si>
  <si>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</si>
  <si>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</si>
  <si>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</si>
  <si>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</si>
  <si>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</si>
  <si>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</si>
  <si>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</si>
  <si>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</si>
  <si>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</si>
  <si>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</si>
  <si>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</si>
  <si>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</si>
  <si>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</si>
  <si>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</si>
  <si>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</si>
  <si>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</si>
  <si>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</si>
  <si>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</si>
  <si>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</si>
  <si>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</si>
  <si>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</si>
  <si>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</si>
  <si>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</si>
  <si>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</si>
  <si>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</si>
  <si>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</si>
  <si>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</si>
  <si>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</si>
  <si>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</si>
  <si>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</si>
  <si>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</si>
  <si>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</si>
  <si>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</si>
  <si>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</si>
  <si>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</si>
  <si>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</si>
  <si>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</si>
  <si>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</si>
  <si>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</si>
  <si>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</si>
  <si>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</si>
  <si>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</si>
  <si>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</si>
  <si>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</si>
  <si>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</si>
  <si>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</si>
  <si>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</si>
  <si>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</si>
  <si>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</si>
  <si>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</si>
  <si>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</si>
  <si>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</si>
  <si>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</si>
  <si>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</si>
  <si>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</si>
  <si>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</si>
  <si>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</si>
  <si>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</si>
  <si>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</si>
  <si>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</si>
  <si>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</si>
  <si>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</si>
  <si>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</si>
  <si>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</si>
  <si>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</si>
  <si>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</si>
  <si>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</si>
  <si>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</si>
  <si>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</si>
  <si>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</si>
  <si>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</si>
  <si>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</si>
  <si>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</si>
  <si>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</si>
  <si>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</si>
  <si>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</si>
  <si>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</si>
  <si>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</si>
  <si>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</si>
  <si>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</si>
  <si>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</si>
  <si>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</si>
  <si>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</si>
  <si>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</si>
  <si>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</si>
  <si>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</si>
  <si>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</si>
  <si>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</si>
  <si>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</si>
  <si>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</si>
  <si>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</si>
  <si>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</si>
  <si>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</si>
  <si>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</si>
  <si>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</si>
  <si>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</si>
  <si>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</si>
  <si>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</si>
  <si>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</si>
  <si>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</si>
  <si>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</si>
  <si>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</si>
  <si>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</si>
  <si>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</si>
  <si>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</si>
  <si>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</si>
  <si>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</si>
  <si>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</si>
  <si>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</si>
  <si>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</si>
  <si>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</si>
  <si>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</si>
  <si>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</si>
  <si>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</si>
  <si>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</si>
  <si>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</si>
  <si>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</si>
  <si>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</si>
  <si>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</si>
  <si>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</si>
  <si>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</si>
  <si>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</si>
  <si>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</si>
  <si>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</si>
  <si>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</si>
  <si>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</si>
  <si>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</si>
  <si>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</si>
  <si>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</si>
  <si>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</si>
  <si>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</si>
  <si>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</si>
  <si>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</si>
  <si>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</si>
  <si>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</si>
  <si>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</si>
  <si>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</si>
  <si>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</si>
  <si>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</si>
  <si>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</si>
  <si>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</si>
  <si>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</si>
  <si>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</si>
  <si>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</si>
  <si>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</si>
  <si>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</si>
  <si>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</si>
  <si>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</si>
  <si>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</si>
  <si>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</si>
  <si>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</si>
  <si>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</si>
  <si>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</si>
  <si>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</si>
  <si>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</si>
  <si>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</si>
  <si>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</si>
  <si>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</si>
  <si>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</si>
  <si>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</si>
  <si>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</si>
  <si>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</si>
  <si>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</si>
  <si>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</si>
  <si>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</si>
  <si>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</si>
  <si>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</si>
  <si>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</si>
  <si>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</si>
  <si>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</si>
  <si>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</si>
  <si>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</si>
  <si>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</si>
  <si>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</si>
  <si>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</si>
  <si>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</si>
  <si>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</si>
  <si>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</si>
  <si>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</si>
  <si>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</si>
  <si>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</si>
  <si>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</si>
  <si>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</si>
  <si>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</si>
  <si>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</si>
  <si>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</si>
  <si>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</si>
  <si>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</si>
  <si>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</si>
  <si>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</si>
  <si>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</si>
  <si>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</si>
  <si>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</si>
  <si>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</si>
  <si>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</si>
  <si>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</si>
  <si>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</si>
  <si>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</si>
  <si>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</si>
  <si>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</si>
  <si>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</si>
  <si>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</si>
  <si>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</si>
  <si>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</si>
  <si>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</si>
  <si>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</si>
  <si>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</si>
  <si>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</si>
  <si>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</si>
  <si>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</si>
  <si>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</si>
  <si>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</si>
  <si>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</si>
  <si>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</si>
  <si>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</si>
  <si>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</si>
  <si>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</si>
  <si>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</si>
  <si>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</si>
  <si>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</si>
  <si>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</si>
  <si>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</si>
  <si>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</si>
  <si>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</si>
  <si>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</si>
  <si>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</si>
  <si>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</si>
  <si>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</si>
  <si>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</si>
  <si>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</si>
  <si>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</si>
  <si>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</si>
  <si>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</si>
  <si>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</si>
  <si>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</si>
  <si>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</si>
  <si>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</si>
  <si>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</si>
  <si>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</si>
  <si>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</si>
  <si>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</si>
  <si>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</si>
  <si>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</si>
  <si>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</si>
  <si>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</si>
  <si>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</si>
  <si>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</si>
  <si>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</si>
  <si>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</si>
  <si>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</si>
  <si>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</si>
  <si>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</si>
  <si>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</si>
  <si>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</si>
  <si>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</si>
  <si>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</si>
  <si>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</si>
  <si>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</si>
  <si>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</si>
  <si>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</si>
  <si>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</si>
  <si>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</si>
  <si>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</si>
  <si>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</si>
  <si>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</si>
  <si>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</si>
  <si>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</si>
  <si>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</si>
  <si>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</si>
  <si>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</si>
  <si>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</si>
  <si>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</si>
  <si>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</si>
  <si>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</si>
  <si>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</si>
  <si>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</si>
  <si>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</si>
  <si>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</si>
  <si>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</si>
  <si>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</si>
  <si>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</si>
  <si>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</si>
  <si>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</si>
  <si>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</si>
  <si>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</si>
  <si>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</si>
  <si>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</si>
  <si>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</si>
  <si>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</si>
  <si>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</si>
  <si>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</si>
  <si>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</si>
  <si>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</si>
  <si>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</si>
  <si>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</si>
  <si>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</si>
  <si>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</si>
  <si>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</si>
  <si>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</si>
  <si>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</si>
  <si>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</si>
  <si>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</si>
  <si>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</si>
  <si>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</si>
  <si>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</si>
  <si>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</si>
  <si>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</si>
  <si>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</si>
  <si>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</si>
  <si>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</si>
  <si>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</si>
  <si>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</si>
  <si>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</si>
  <si>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</si>
  <si>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</si>
  <si>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</si>
  <si>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</si>
  <si>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</si>
  <si>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</si>
  <si>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</si>
  <si>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</si>
  <si>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</si>
  <si>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</si>
  <si>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</si>
  <si>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</si>
  <si>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</si>
  <si>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</si>
  <si>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</si>
  <si>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</si>
  <si>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</si>
  <si>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</si>
  <si>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</si>
  <si>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</si>
  <si>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</si>
  <si>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</si>
  <si>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</si>
  <si>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</si>
  <si>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</si>
  <si>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</si>
  <si>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</si>
  <si>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</si>
  <si>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</si>
  <si>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</si>
  <si>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</si>
  <si>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</si>
  <si>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</si>
  <si>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</si>
  <si>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</si>
  <si>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</si>
  <si>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</si>
  <si>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</si>
  <si>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</si>
  <si>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</si>
  <si>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</si>
  <si>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</si>
  <si>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</si>
  <si>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</si>
  <si>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</si>
  <si>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</si>
  <si>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</si>
  <si>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</si>
  <si>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</si>
  <si>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</si>
  <si>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</si>
  <si>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</si>
  <si>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</si>
  <si>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</si>
  <si>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</si>
  <si>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</si>
  <si>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</si>
  <si>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</si>
  <si>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</si>
  <si>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</si>
  <si>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</si>
  <si>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</si>
  <si>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</si>
  <si>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</si>
  <si>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</si>
  <si>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</si>
  <si>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</si>
  <si>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</si>
  <si>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</si>
  <si>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</si>
  <si>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</si>
  <si>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</si>
  <si>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</si>
  <si>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</si>
  <si>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</si>
  <si>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</si>
  <si>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</si>
  <si>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</si>
  <si>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</si>
  <si>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</si>
  <si>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</si>
  <si>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</si>
  <si>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</si>
  <si>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</si>
  <si>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</si>
  <si>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</si>
  <si>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</si>
  <si>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</si>
  <si>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</si>
  <si>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</si>
  <si>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</si>
  <si>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</si>
  <si>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</si>
  <si>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</si>
  <si>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</si>
  <si>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</si>
  <si>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</si>
  <si>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</si>
  <si>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</si>
  <si>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</si>
  <si>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</si>
  <si>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</si>
  <si>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</si>
  <si>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</si>
  <si>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</si>
  <si>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</si>
  <si>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</si>
  <si>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</si>
  <si>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</si>
  <si>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</si>
  <si>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</si>
  <si>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</si>
  <si>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</si>
  <si>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</si>
  <si>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</si>
  <si>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</si>
  <si>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</si>
  <si>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</si>
  <si>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</si>
  <si>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</si>
  <si>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</si>
  <si>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</si>
  <si>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</si>
  <si>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</si>
  <si>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</si>
  <si>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</si>
  <si>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</si>
  <si>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</si>
  <si>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</si>
  <si>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</si>
  <si>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</si>
  <si>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</si>
  <si>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</si>
  <si>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</si>
  <si>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</si>
  <si>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</si>
  <si>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</si>
  <si>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</si>
  <si>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</si>
  <si>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</si>
  <si>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</si>
  <si>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</si>
  <si>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</si>
  <si>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</si>
  <si>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</si>
  <si>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</si>
  <si>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</si>
  <si>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</si>
  <si>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</si>
  <si>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</si>
  <si>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</si>
  <si>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</si>
  <si>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</si>
  <si>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</si>
  <si>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</si>
  <si>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</si>
  <si>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</si>
  <si>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</si>
  <si>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</si>
  <si>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</si>
  <si>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</si>
  <si>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</si>
  <si>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</si>
  <si>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</si>
  <si>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</si>
  <si>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</si>
  <si>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</si>
  <si>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</si>
  <si>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</si>
  <si>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</si>
  <si>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</si>
  <si>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</si>
  <si>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</si>
  <si>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</si>
  <si>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</si>
  <si>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</si>
  <si>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</si>
  <si>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</si>
  <si>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</si>
  <si>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</si>
  <si>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</si>
  <si>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</si>
  <si>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</si>
  <si>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</si>
  <si>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</si>
  <si>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</si>
  <si>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</si>
  <si>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</si>
  <si>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</si>
  <si>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</si>
  <si>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</si>
  <si>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</si>
  <si>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</si>
  <si>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</si>
  <si>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</si>
  <si>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</si>
  <si>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</si>
  <si>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</si>
  <si>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</si>
  <si>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</si>
  <si>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</si>
  <si>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</si>
  <si>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</si>
  <si>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</si>
  <si>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</si>
  <si>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</si>
  <si>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</si>
  <si>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</si>
  <si>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</si>
  <si>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</si>
  <si>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</si>
  <si>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</si>
  <si>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</si>
  <si>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</si>
  <si>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</si>
  <si>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</si>
  <si>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</si>
  <si>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</si>
  <si>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</si>
  <si>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</si>
  <si>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</si>
  <si>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</si>
  <si>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</si>
  <si>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</si>
  <si>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</si>
  <si>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</si>
  <si>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</si>
  <si>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</si>
  <si>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</si>
  <si>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</si>
  <si>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</si>
  <si>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</si>
  <si>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</si>
  <si>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</si>
  <si>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</si>
  <si>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</si>
  <si>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</si>
  <si>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</si>
  <si>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</si>
  <si>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</si>
  <si>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</si>
  <si>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</si>
  <si>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</si>
  <si>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</si>
  <si>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</si>
  <si>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</si>
  <si>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</si>
  <si>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</si>
  <si>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</si>
  <si>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</si>
  <si>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</si>
  <si>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</si>
  <si>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</si>
  <si>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</si>
  <si>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</si>
  <si>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</si>
  <si>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</si>
  <si>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</si>
  <si>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</si>
  <si>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</si>
  <si>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</si>
  <si>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</si>
  <si>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</si>
  <si>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</si>
  <si>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</si>
  <si>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</si>
  <si>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</si>
  <si>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</si>
  <si>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</si>
  <si>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</si>
  <si>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</si>
  <si>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</si>
  <si>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</si>
  <si>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</si>
  <si>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</si>
  <si>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</si>
  <si>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</si>
  <si>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</si>
  <si>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</si>
  <si>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</si>
  <si>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</si>
  <si>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</si>
  <si>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</si>
  <si>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</si>
  <si>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</si>
  <si>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</si>
  <si>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</si>
  <si>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</si>
  <si>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</si>
  <si>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</si>
  <si>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</si>
  <si>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</si>
  <si>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</si>
  <si>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</si>
  <si>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</si>
  <si>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</si>
  <si>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</si>
  <si>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</si>
  <si>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</si>
  <si>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</si>
  <si>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</si>
  <si>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</si>
  <si>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</si>
  <si>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</si>
  <si>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</si>
  <si>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</si>
  <si>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</si>
  <si>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</si>
  <si>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</si>
  <si>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</si>
  <si>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</si>
  <si>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</si>
  <si>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</si>
  <si>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</si>
  <si>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</si>
  <si>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</si>
  <si>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</si>
  <si>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</si>
  <si>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</si>
  <si>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</si>
  <si>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</si>
  <si>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</si>
  <si>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</si>
  <si>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</si>
  <si>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</si>
  <si>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</si>
  <si>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</si>
  <si>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</si>
  <si>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</si>
  <si>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</si>
  <si>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</si>
  <si>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</si>
  <si>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</si>
  <si>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</si>
  <si>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</si>
  <si>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</si>
  <si>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</si>
  <si>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</si>
  <si>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</si>
  <si>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</si>
  <si>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</si>
  <si>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</si>
  <si>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</si>
  <si>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</si>
  <si>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</si>
  <si>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</si>
  <si>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</si>
  <si>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</si>
  <si>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</si>
  <si>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</si>
  <si>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</si>
  <si>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</si>
  <si>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</si>
  <si>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</si>
  <si>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</si>
  <si>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</si>
  <si>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</si>
  <si>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</si>
  <si>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</si>
  <si>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</si>
  <si>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</si>
  <si>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</si>
  <si>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</si>
  <si>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</si>
  <si>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</si>
  <si>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</si>
  <si>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</si>
  <si>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</si>
  <si>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</si>
  <si>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</si>
  <si>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</si>
  <si>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</si>
  <si>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</si>
  <si>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</si>
  <si>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</si>
  <si>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</si>
  <si>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</si>
  <si>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</si>
  <si>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</si>
  <si>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</si>
  <si>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</si>
  <si>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</si>
  <si>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</si>
  <si>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</si>
  <si>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</si>
  <si>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</si>
  <si>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</si>
  <si>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</si>
  <si>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</si>
  <si>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</si>
  <si>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</si>
  <si>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</si>
  <si>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</si>
  <si>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</si>
  <si>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</si>
  <si>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</si>
  <si>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</si>
  <si>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</si>
  <si>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</si>
  <si>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</si>
  <si>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</si>
  <si>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</si>
  <si>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</si>
  <si>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</si>
  <si>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</si>
  <si>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</si>
  <si>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</si>
  <si>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</si>
  <si>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</si>
  <si>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</si>
  <si>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</si>
  <si>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</si>
  <si>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</si>
  <si>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</si>
  <si>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</si>
  <si>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</si>
  <si>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</si>
  <si>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</si>
  <si>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</si>
  <si>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</si>
  <si>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</si>
  <si>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</si>
  <si>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</si>
  <si>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</si>
  <si>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</si>
  <si>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</si>
  <si>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</si>
  <si>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</si>
  <si>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</si>
  <si>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</si>
  <si>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</si>
  <si>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</si>
  <si>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</si>
  <si>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</si>
  <si>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</si>
  <si>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</si>
  <si>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</si>
  <si>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</si>
  <si>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</si>
  <si>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</si>
  <si>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</si>
  <si>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</si>
  <si>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</si>
  <si>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</si>
  <si>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</si>
  <si>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</si>
  <si>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</si>
  <si>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</si>
  <si>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</si>
  <si>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</si>
  <si>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</si>
  <si>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</si>
  <si>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</si>
  <si>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</si>
  <si>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</si>
  <si>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</si>
  <si>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</si>
  <si>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</si>
  <si>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</si>
  <si>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</si>
  <si>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</si>
  <si>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</si>
  <si>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</si>
  <si>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</si>
  <si>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</si>
  <si>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</si>
  <si>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</si>
  <si>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</si>
  <si>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</si>
  <si>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</si>
  <si>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</si>
  <si>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</si>
  <si>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</si>
  <si>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</si>
  <si>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</si>
  <si>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</si>
  <si>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</si>
  <si>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</si>
  <si>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</si>
  <si>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</si>
  <si>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</si>
  <si>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</si>
  <si>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</si>
  <si>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</si>
  <si>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</si>
  <si>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</si>
  <si>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</si>
  <si>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</si>
  <si>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</si>
  <si>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</si>
  <si>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</si>
  <si>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</si>
  <si>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</si>
  <si>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</si>
  <si>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</si>
  <si>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</si>
  <si>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</si>
  <si>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</si>
  <si>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</si>
  <si>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</si>
  <si>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</si>
  <si>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</si>
  <si>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</si>
  <si>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</si>
  <si>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</si>
  <si>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</si>
  <si>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</si>
  <si>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</si>
  <si>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</si>
  <si>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</si>
  <si>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</si>
  <si>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</si>
  <si>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</si>
  <si>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</si>
  <si>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</si>
  <si>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</si>
  <si>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</si>
  <si>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</si>
  <si>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</si>
  <si>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</si>
  <si>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</si>
  <si>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</si>
  <si>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</si>
  <si>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</si>
  <si>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</si>
  <si>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</si>
  <si>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</si>
  <si>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</si>
  <si>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</si>
  <si>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</si>
  <si>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</si>
  <si>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</si>
  <si>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</si>
  <si>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</si>
  <si>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</si>
  <si>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</si>
  <si>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</si>
  <si>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</si>
  <si>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</si>
  <si>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</si>
  <si>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</si>
  <si>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</si>
  <si>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</si>
  <si>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</si>
  <si>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</si>
  <si>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</si>
  <si>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</si>
  <si>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</si>
  <si>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</si>
  <si>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</si>
  <si>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</si>
  <si>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</si>
  <si>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</si>
  <si>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</si>
  <si>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</si>
  <si>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</si>
  <si>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</si>
  <si>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</si>
  <si>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</si>
  <si>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</si>
  <si>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</si>
  <si>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</si>
  <si>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</si>
  <si>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</si>
  <si>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</si>
  <si>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</si>
  <si>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</si>
  <si>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</si>
  <si>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</si>
  <si>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</si>
  <si>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</si>
  <si>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</si>
  <si>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</si>
  <si>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</si>
  <si>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</si>
  <si>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</si>
  <si>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</si>
  <si>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</si>
  <si>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</si>
  <si>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</si>
  <si>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</si>
  <si>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</si>
  <si>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</si>
  <si>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</si>
  <si>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</si>
  <si>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</si>
  <si>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</si>
  <si>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</si>
  <si>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</si>
  <si>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</si>
  <si>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</si>
  <si>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</si>
  <si>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</si>
  <si>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</si>
  <si>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</si>
  <si>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</si>
  <si>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</si>
  <si>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</si>
  <si>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</si>
  <si>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</si>
  <si>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</si>
  <si>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</si>
  <si>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</si>
  <si>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</si>
  <si>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</si>
  <si>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</si>
  <si>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</si>
  <si>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</si>
  <si>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</si>
  <si>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</si>
  <si>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</si>
  <si>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</si>
  <si>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</si>
  <si>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</si>
  <si>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</si>
  <si>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</si>
  <si>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</si>
  <si>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</si>
  <si>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</si>
  <si>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</si>
  <si>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</si>
  <si>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</si>
  <si>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</si>
  <si>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</si>
  <si>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</si>
  <si>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</si>
  <si>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</si>
  <si>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</si>
  <si>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</si>
  <si>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</si>
  <si>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</si>
  <si>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</si>
  <si>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</si>
  <si>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</si>
  <si>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</si>
  <si>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</si>
  <si>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</si>
  <si>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</si>
  <si>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</si>
  <si>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</si>
  <si>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</si>
  <si>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</si>
  <si>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</si>
  <si>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</si>
  <si>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</si>
  <si>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</si>
  <si>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</si>
  <si>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</si>
  <si>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</si>
  <si>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</si>
  <si>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</si>
  <si>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</si>
  <si>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</si>
  <si>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</si>
  <si>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</si>
  <si>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</si>
  <si>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</si>
  <si>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</si>
  <si>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</si>
  <si>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</si>
  <si>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</si>
  <si>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</si>
  <si>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</si>
  <si>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</si>
  <si>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</si>
  <si>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</si>
  <si>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</si>
  <si>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</si>
  <si>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</si>
  <si>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</si>
  <si>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</si>
  <si>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</si>
  <si>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</si>
  <si>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</si>
  <si>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</si>
  <si>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</si>
  <si>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</si>
  <si>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</si>
  <si>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</si>
  <si>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</si>
  <si>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</si>
  <si>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</si>
  <si>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</si>
  <si>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</si>
  <si>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</si>
  <si>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</si>
  <si>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</si>
  <si>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</si>
  <si>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</si>
  <si>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</si>
  <si>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</si>
  <si>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</si>
  <si>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</si>
  <si>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</si>
  <si>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</si>
  <si>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</si>
  <si>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</si>
  <si>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</si>
  <si>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</si>
  <si>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</si>
  <si>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</si>
  <si>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</si>
  <si>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</si>
  <si>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</si>
  <si>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</si>
  <si>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</si>
  <si>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</si>
  <si>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</si>
  <si>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</si>
  <si>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</si>
  <si>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</si>
  <si>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</si>
  <si>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</si>
  <si>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</si>
  <si>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</si>
  <si>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</si>
  <si>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</si>
  <si>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</si>
  <si>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</si>
  <si>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</si>
  <si>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</si>
  <si>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</si>
  <si>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</si>
  <si>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</si>
  <si>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</si>
  <si>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</si>
  <si>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</si>
  <si>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</si>
  <si>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</si>
  <si>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</si>
  <si>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</si>
  <si>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</si>
  <si>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</si>
  <si>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</si>
  <si>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</si>
  <si>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</si>
  <si>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</si>
  <si>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</si>
  <si>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</si>
  <si>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</si>
  <si>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</si>
  <si>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</si>
  <si>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</si>
  <si>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</si>
  <si>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</si>
  <si>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</si>
  <si>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</si>
  <si>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</si>
  <si>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</si>
  <si>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</si>
  <si>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</si>
  <si>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</si>
  <si>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</si>
  <si>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</si>
  <si>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</si>
  <si>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</si>
  <si>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</si>
  <si>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</si>
  <si>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</si>
  <si>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</si>
  <si>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</si>
  <si>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</si>
  <si>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</si>
  <si>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</si>
  <si>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</si>
  <si>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</si>
  <si>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</si>
  <si>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</si>
  <si>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</si>
  <si>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</si>
  <si>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</si>
  <si>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</si>
  <si>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</si>
  <si>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</si>
  <si>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</si>
  <si>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</si>
  <si>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</si>
  <si>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</si>
  <si>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</si>
  <si>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</si>
  <si>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</si>
  <si>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</si>
  <si>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</si>
  <si>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</si>
  <si>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</si>
  <si>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</si>
  <si>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</si>
  <si>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</si>
  <si>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</si>
  <si>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</si>
  <si>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</si>
  <si>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</si>
  <si>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</si>
  <si>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</si>
  <si>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</si>
  <si>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</si>
  <si>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</si>
  <si>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</si>
  <si>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</si>
  <si>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</si>
  <si>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</si>
  <si>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</si>
  <si>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</si>
  <si>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</si>
  <si>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</si>
  <si>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</si>
  <si>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</si>
  <si>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</si>
  <si>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</si>
  <si>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</si>
  <si>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</si>
  <si>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</si>
  <si>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</si>
  <si>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</si>
  <si>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</si>
  <si>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</si>
  <si>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</si>
  <si>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</si>
  <si>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</si>
  <si>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</si>
  <si>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</si>
  <si>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</si>
  <si>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</si>
  <si>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</si>
  <si>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</si>
  <si>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</si>
  <si>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</si>
  <si>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</si>
  <si>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</si>
  <si>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</si>
  <si>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</si>
  <si>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</si>
  <si>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</si>
  <si>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</si>
  <si>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</si>
  <si>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</si>
  <si>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</si>
  <si>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</si>
  <si>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</si>
  <si>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</si>
  <si>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</si>
  <si>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</si>
  <si>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</si>
  <si>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</si>
  <si>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</si>
  <si>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</si>
  <si>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</si>
  <si>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</si>
  <si>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</si>
  <si>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</si>
  <si>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</si>
  <si>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</si>
  <si>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</si>
  <si>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</si>
  <si>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</si>
  <si>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</si>
  <si>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</si>
  <si>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</si>
  <si>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</si>
  <si>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</si>
  <si>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</si>
  <si>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</si>
  <si>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</si>
  <si>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</si>
  <si>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</si>
  <si>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</si>
  <si>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</si>
  <si>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</si>
  <si>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</si>
  <si>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</si>
  <si>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</si>
  <si>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</si>
  <si>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</si>
  <si>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</si>
  <si>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</si>
  <si>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</si>
  <si>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</si>
  <si>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</si>
  <si>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</si>
  <si>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</si>
  <si>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</si>
  <si>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</si>
  <si>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</si>
  <si>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</si>
  <si>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</si>
  <si>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</si>
  <si>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</si>
  <si>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</si>
  <si>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</si>
  <si>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</si>
  <si>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</si>
  <si>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</si>
  <si>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</si>
  <si>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</si>
  <si>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</si>
  <si>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</si>
  <si>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</si>
  <si>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</si>
  <si>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</si>
  <si>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</si>
  <si>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</si>
  <si>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</si>
  <si>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</si>
  <si>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</si>
  <si>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</si>
  <si>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</si>
  <si>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</si>
  <si>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</si>
  <si>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</si>
  <si>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</si>
  <si>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</si>
  <si>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</si>
  <si>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</si>
  <si>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</si>
  <si>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</si>
  <si>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</si>
  <si>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</si>
  <si>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</si>
  <si>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</si>
  <si>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</si>
  <si>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</si>
  <si>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</si>
  <si>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</si>
  <si>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</si>
  <si>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</si>
  <si>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</si>
  <si>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</si>
  <si>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</si>
  <si>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</si>
  <si>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</si>
  <si>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</si>
  <si>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</si>
  <si>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</si>
  <si>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</si>
  <si>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</si>
  <si>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</si>
  <si>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</si>
  <si>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</si>
  <si>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</si>
  <si>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</si>
  <si>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</si>
  <si>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</si>
  <si>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</si>
  <si>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</si>
  <si>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</si>
  <si>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</si>
  <si>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</si>
  <si>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</si>
  <si>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</si>
  <si>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</si>
  <si>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</si>
  <si>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</si>
  <si>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</si>
  <si>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</si>
  <si>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</si>
  <si>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</si>
  <si>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</si>
  <si>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</si>
  <si>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</si>
  <si>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</si>
  <si>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</si>
  <si>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</si>
  <si>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</si>
  <si>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</si>
  <si>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</si>
  <si>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</si>
  <si>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</si>
  <si>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</si>
  <si>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</si>
  <si>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</si>
  <si>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</si>
  <si>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</si>
  <si>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</si>
  <si>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</si>
  <si>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</si>
  <si>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</si>
  <si>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</si>
  <si>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</si>
  <si>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</si>
  <si>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</si>
  <si>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</si>
  <si>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</si>
  <si>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</si>
  <si>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</si>
  <si>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</si>
  <si>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</si>
  <si>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</si>
  <si>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</si>
  <si>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</si>
  <si>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</si>
  <si>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</si>
  <si>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</si>
  <si>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</si>
  <si>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</si>
  <si>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</si>
  <si>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</si>
  <si>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</si>
  <si>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</si>
  <si>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</si>
  <si>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</si>
  <si>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</si>
  <si>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</si>
  <si>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</si>
  <si>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</si>
  <si>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</si>
  <si>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</si>
  <si>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</si>
  <si>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</si>
  <si>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</si>
  <si>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</si>
  <si>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</si>
  <si>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</si>
  <si>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</si>
  <si>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</si>
  <si>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</si>
  <si>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</si>
  <si>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</si>
  <si>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</si>
  <si>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</si>
  <si>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</si>
  <si>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</si>
  <si>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</si>
  <si>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</si>
  <si>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</si>
  <si>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</si>
  <si>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</si>
  <si>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</si>
  <si>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</si>
  <si>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</si>
  <si>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</si>
  <si>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</si>
  <si>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</si>
  <si>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</si>
  <si>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</si>
  <si>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</si>
  <si>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</si>
  <si>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</si>
  <si>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</si>
  <si>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</si>
  <si>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</si>
  <si>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</si>
  <si>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</si>
  <si>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</si>
  <si>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</si>
  <si>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</si>
  <si>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</si>
  <si>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</si>
  <si>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</si>
  <si>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</si>
  <si>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</si>
  <si>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</si>
  <si>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</si>
  <si>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</si>
  <si>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</si>
  <si>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</si>
  <si>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</si>
  <si>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</si>
  <si>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</si>
  <si>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</si>
  <si>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</si>
  <si>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</si>
  <si>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</si>
  <si>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</si>
  <si>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</si>
  <si>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</si>
  <si>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</si>
  <si>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</si>
  <si>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</si>
  <si>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</si>
  <si>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</si>
  <si>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</si>
  <si>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</si>
  <si>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</si>
  <si>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</si>
  <si>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</si>
  <si>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</si>
  <si>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</si>
  <si>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</si>
  <si>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</si>
  <si>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</si>
  <si>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</si>
  <si>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</si>
  <si>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</si>
  <si>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</si>
  <si>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</si>
  <si>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</si>
  <si>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</si>
  <si>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</si>
  <si>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</si>
  <si>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</si>
  <si>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</si>
  <si>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</si>
  <si>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</si>
  <si>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</si>
  <si>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</si>
  <si>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</si>
  <si>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</si>
  <si>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</si>
  <si>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</si>
  <si>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</si>
  <si>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</si>
  <si>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</si>
  <si>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</si>
  <si>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</si>
  <si>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</si>
  <si>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</si>
  <si>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</si>
  <si>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</si>
  <si>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</si>
  <si>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</si>
  <si>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</si>
  <si>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</si>
  <si>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</si>
  <si>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</si>
  <si>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</si>
  <si>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</si>
  <si>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</si>
  <si>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</si>
  <si>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</si>
  <si>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</si>
  <si>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</si>
  <si>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</si>
  <si>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</si>
  <si>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</si>
  <si>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</si>
  <si>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</si>
  <si>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</si>
  <si>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</si>
  <si>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</si>
  <si>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</si>
  <si>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</si>
  <si>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</si>
  <si>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</si>
  <si>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</si>
  <si>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</si>
  <si>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</si>
  <si>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</si>
  <si>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</si>
  <si>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</si>
  <si>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</si>
  <si>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</si>
  <si>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</si>
  <si>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</si>
  <si>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</si>
  <si>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</si>
  <si>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</si>
  <si>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</si>
  <si>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</si>
  <si>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</si>
  <si>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</si>
  <si>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</si>
  <si>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</si>
  <si>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</si>
  <si>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</si>
  <si>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</si>
  <si>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</si>
  <si>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</si>
  <si>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</si>
  <si>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</si>
  <si>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</si>
  <si>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</si>
  <si>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</si>
  <si>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</si>
  <si>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</si>
  <si>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</si>
  <si>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</si>
  <si>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</si>
  <si>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</si>
  <si>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</si>
  <si>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</si>
  <si>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</si>
  <si>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</si>
  <si>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</si>
  <si>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</si>
  <si>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</si>
  <si>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</si>
  <si>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</si>
  <si>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</si>
  <si>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</si>
  <si>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</si>
  <si>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</si>
  <si>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</si>
  <si>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</si>
  <si>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</si>
  <si>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</si>
  <si>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</si>
  <si>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</si>
  <si>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</si>
  <si>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</si>
  <si>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</si>
  <si>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</si>
  <si>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</si>
  <si>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</si>
  <si>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</si>
  <si>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</si>
  <si>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</si>
  <si>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</si>
  <si>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</si>
  <si>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</si>
  <si>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</si>
  <si>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</si>
  <si>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</si>
  <si>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</si>
  <si>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</si>
  <si>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</si>
  <si>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</si>
  <si>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</si>
  <si>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</si>
  <si>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</si>
  <si>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</si>
  <si>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</si>
  <si>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</si>
  <si>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</si>
  <si>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</si>
  <si>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</si>
  <si>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</si>
  <si>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</si>
  <si>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</si>
  <si>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</si>
  <si>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</si>
  <si>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</si>
  <si>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</si>
  <si>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</si>
  <si>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</si>
  <si>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</si>
  <si>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</si>
  <si>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</si>
  <si>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</si>
  <si>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</si>
  <si>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</si>
  <si>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</si>
  <si>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</si>
  <si>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</si>
  <si>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</si>
  <si>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</si>
  <si>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</si>
  <si>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</si>
  <si>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</si>
  <si>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</si>
  <si>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</si>
  <si>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</si>
  <si>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</si>
  <si>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</si>
  <si>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</si>
  <si>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</si>
  <si>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</si>
  <si>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</si>
  <si>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</si>
  <si>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</si>
  <si>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</si>
  <si>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</si>
  <si>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</si>
  <si>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</si>
  <si>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</si>
  <si>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</si>
  <si>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</si>
  <si>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</si>
  <si>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</si>
  <si>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</si>
  <si>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</si>
  <si>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</si>
  <si>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</si>
  <si>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</si>
  <si>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</si>
  <si>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</si>
  <si>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</si>
  <si>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</si>
  <si>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</si>
  <si>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</si>
  <si>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</si>
  <si>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</si>
  <si>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</si>
  <si>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</si>
  <si>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</si>
  <si>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</si>
  <si>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</si>
  <si>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</si>
  <si>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</si>
  <si>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</si>
  <si>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</si>
  <si>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</si>
  <si>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</si>
  <si>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</si>
  <si>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</si>
  <si>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</si>
  <si>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</si>
  <si>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</si>
  <si>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</si>
  <si>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</si>
  <si>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</si>
  <si>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</si>
  <si>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</si>
  <si>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</si>
  <si>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</si>
  <si>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</si>
  <si>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</si>
  <si>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</si>
  <si>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</si>
  <si>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</si>
  <si>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</si>
  <si>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</si>
  <si>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</si>
  <si>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</si>
  <si>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</si>
  <si>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</si>
  <si>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</si>
  <si>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</si>
  <si>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</si>
  <si>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</si>
  <si>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</si>
  <si>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</si>
  <si>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</si>
  <si>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</si>
  <si>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</si>
  <si>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</si>
  <si>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</si>
  <si>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</si>
  <si>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</si>
  <si>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</si>
  <si>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</si>
  <si>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</si>
  <si>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</si>
  <si>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</si>
  <si>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</si>
  <si>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</si>
  <si>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</si>
  <si>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</si>
  <si>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</si>
  <si>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</si>
  <si>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</si>
  <si>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</si>
  <si>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</si>
  <si>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</si>
  <si>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</si>
  <si>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</si>
  <si>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</si>
  <si>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</si>
  <si>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</si>
  <si>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</si>
  <si>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</si>
  <si>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</si>
  <si>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</si>
  <si>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</si>
  <si>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</si>
  <si>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</si>
  <si>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</si>
  <si>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</si>
  <si>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</si>
  <si>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</si>
  <si>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</si>
  <si>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</si>
  <si>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</si>
  <si>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</si>
  <si>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</si>
  <si>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</si>
  <si>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</si>
  <si>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</si>
  <si>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</si>
  <si>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</si>
  <si>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</si>
  <si>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</si>
  <si>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</si>
  <si>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</si>
  <si>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</si>
  <si>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</si>
  <si>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</si>
  <si>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</si>
  <si>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</si>
  <si>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</si>
  <si>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</si>
  <si>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</si>
  <si>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</si>
  <si>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</si>
  <si>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</si>
  <si>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</si>
  <si>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</si>
  <si>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</si>
  <si>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</si>
  <si>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</si>
  <si>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</si>
  <si>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</si>
  <si>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</si>
  <si>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</si>
  <si>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</si>
  <si>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</si>
  <si>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</si>
  <si>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</si>
  <si>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</si>
  <si>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</si>
  <si>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</si>
  <si>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</si>
  <si>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</si>
  <si>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</si>
  <si>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</si>
  <si>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</si>
  <si>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</si>
  <si>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</si>
  <si>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</si>
  <si>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</si>
  <si>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</si>
  <si>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</si>
  <si>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</si>
  <si>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</si>
  <si>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</si>
  <si>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</si>
  <si>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</si>
  <si>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</si>
  <si>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</si>
  <si>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</si>
  <si>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</si>
  <si>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</si>
  <si>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</si>
  <si>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</si>
  <si>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</si>
  <si>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</si>
  <si>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</si>
  <si>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</si>
  <si>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</si>
  <si>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</si>
  <si>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</si>
  <si>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</si>
  <si>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</si>
  <si>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</si>
  <si>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</si>
  <si>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</si>
  <si>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</si>
  <si>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</si>
  <si>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</si>
  <si>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</si>
  <si>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</si>
  <si>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</si>
  <si>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</si>
  <si>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</si>
  <si>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</si>
  <si>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</si>
  <si>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</si>
  <si>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</si>
  <si>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</si>
  <si>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</si>
  <si>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</si>
  <si>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</si>
  <si>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</si>
  <si>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</si>
  <si>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</si>
  <si>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</si>
  <si>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</si>
  <si>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</si>
  <si>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</si>
  <si>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</si>
  <si>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</si>
  <si>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</si>
  <si>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</si>
  <si>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</si>
  <si>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</si>
  <si>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</si>
  <si>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</si>
  <si>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</si>
  <si>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</si>
  <si>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</si>
  <si>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</si>
  <si>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</si>
  <si>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</si>
  <si>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</si>
  <si>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</si>
  <si>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</si>
  <si>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</si>
  <si>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</si>
  <si>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</si>
  <si>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</si>
  <si>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</si>
  <si>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</si>
  <si>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</si>
  <si>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</si>
  <si>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</si>
  <si>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</si>
  <si>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</si>
  <si>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</si>
  <si>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</si>
  <si>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</si>
  <si>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</si>
  <si>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</si>
  <si>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</si>
  <si>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</si>
  <si>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</si>
  <si>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</si>
  <si>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</si>
  <si>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</si>
  <si>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</si>
  <si>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</si>
  <si>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</si>
  <si>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</si>
  <si>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</si>
  <si>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</si>
  <si>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</si>
  <si>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</si>
  <si>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</si>
  <si>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</si>
  <si>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</si>
  <si>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</si>
  <si>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</si>
  <si>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</si>
  <si>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</si>
  <si>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</si>
  <si>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</si>
  <si>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</si>
  <si>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</si>
  <si>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</si>
  <si>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</si>
  <si>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</si>
  <si>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</si>
  <si>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</si>
  <si>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</si>
  <si>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</si>
  <si>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</si>
  <si>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</si>
  <si>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</si>
  <si>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</si>
  <si>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</si>
  <si>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</si>
  <si>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</si>
  <si>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</si>
  <si>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</si>
  <si>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</si>
  <si>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</si>
  <si>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</si>
  <si>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</si>
  <si>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</si>
  <si>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</si>
  <si>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</si>
  <si>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</si>
  <si>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</si>
  <si>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</si>
  <si>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</si>
  <si>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</si>
  <si>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</si>
  <si>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</si>
  <si>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</si>
  <si>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</si>
  <si>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</si>
  <si>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</si>
  <si>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</si>
  <si>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</si>
  <si>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</si>
  <si>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</si>
  <si>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</si>
  <si>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</si>
  <si>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</si>
  <si>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</si>
  <si>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</si>
  <si>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</si>
  <si>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</si>
  <si>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</si>
  <si>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</si>
  <si>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</si>
  <si>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</si>
  <si>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</si>
  <si>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</si>
  <si>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</si>
  <si>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</si>
  <si>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</si>
  <si>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</si>
  <si>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</si>
  <si>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</si>
  <si>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</si>
  <si>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</si>
  <si>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</si>
  <si>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</si>
  <si>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</si>
  <si>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</si>
  <si>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</si>
  <si>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</si>
  <si>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</si>
  <si>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</si>
  <si>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</si>
  <si>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</si>
  <si>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</si>
  <si>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</si>
  <si>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</si>
  <si>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</si>
  <si>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</si>
  <si>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</si>
  <si>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</si>
  <si>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</si>
  <si>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</si>
  <si>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</si>
  <si>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</si>
  <si>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</si>
  <si>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</si>
  <si>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</si>
  <si>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</si>
  <si>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</si>
  <si>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</si>
  <si>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</si>
  <si>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</si>
  <si>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</si>
  <si>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</si>
  <si>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</si>
  <si>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</si>
  <si>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</si>
  <si>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</si>
  <si>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</si>
  <si>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</si>
  <si>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</si>
  <si>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</si>
  <si>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</si>
  <si>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</si>
  <si>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</si>
  <si>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</si>
  <si>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</si>
  <si>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</si>
  <si>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</si>
  <si>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</si>
  <si>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</si>
  <si>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</si>
  <si>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</si>
  <si>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</si>
  <si>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</si>
  <si>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</si>
  <si>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</si>
  <si>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</si>
  <si>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</si>
  <si>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</si>
  <si>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</si>
  <si>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</si>
  <si>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</si>
  <si>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</si>
  <si>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</si>
  <si>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</si>
  <si>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</si>
  <si>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</si>
  <si>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</si>
  <si>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</si>
  <si>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</si>
  <si>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</si>
  <si>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</si>
  <si>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</si>
  <si>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</si>
  <si>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</si>
  <si>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</si>
  <si>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</si>
  <si>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</si>
  <si>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</si>
  <si>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</si>
  <si>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</si>
  <si>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</si>
  <si>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</si>
  <si>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</si>
  <si>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</si>
  <si>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</si>
  <si>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</si>
  <si>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</si>
  <si>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</si>
  <si>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</si>
  <si>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</si>
  <si>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</si>
  <si>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</si>
  <si>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</si>
  <si>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</si>
  <si>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</si>
  <si>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</si>
  <si>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</si>
  <si>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</si>
  <si>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</si>
  <si>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</si>
  <si>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</si>
  <si>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</si>
  <si>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</si>
  <si>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</si>
  <si>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</si>
  <si>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</si>
  <si>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</si>
  <si>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</si>
  <si>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</si>
  <si>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</si>
  <si>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</si>
  <si>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</si>
  <si>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</si>
  <si>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</si>
  <si>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</si>
  <si>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</si>
  <si>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</si>
  <si>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</si>
  <si>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</si>
  <si>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</si>
  <si>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</si>
  <si>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</si>
  <si>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</si>
  <si>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</si>
  <si>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</si>
  <si>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</si>
  <si>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</si>
  <si>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</si>
  <si>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</si>
  <si>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</si>
  <si>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</si>
  <si>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</si>
  <si>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</si>
  <si>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</si>
  <si>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</si>
  <si>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</si>
  <si>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</si>
  <si>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</si>
  <si>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</si>
  <si>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</si>
  <si>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</si>
  <si>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</si>
  <si>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</si>
  <si>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</si>
  <si>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</si>
  <si>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</si>
  <si>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</si>
  <si>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</si>
  <si>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</si>
  <si>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</si>
  <si>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</si>
  <si>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</si>
  <si>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</si>
  <si>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</si>
  <si>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</si>
  <si>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</si>
  <si>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</si>
  <si>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</si>
  <si>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</si>
  <si>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</si>
  <si>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</si>
  <si>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</si>
  <si>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</si>
  <si>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</si>
  <si>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</si>
  <si>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</si>
  <si>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</si>
  <si>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</si>
  <si>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</si>
  <si>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</si>
  <si>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</si>
  <si>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</si>
  <si>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</si>
  <si>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</si>
  <si>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</si>
  <si>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</si>
  <si>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</si>
  <si>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</si>
  <si>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</si>
  <si>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</si>
  <si>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</si>
  <si>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</si>
  <si>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</si>
  <si>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</si>
  <si>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</si>
  <si>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</si>
  <si>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</si>
  <si>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</si>
  <si>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</si>
  <si>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</si>
  <si>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</si>
  <si>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</si>
  <si>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</si>
  <si>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</si>
  <si>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</si>
  <si>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</si>
  <si>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</si>
  <si>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</si>
  <si>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</si>
  <si>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</si>
  <si>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</si>
  <si>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</si>
  <si>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</si>
  <si>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</si>
  <si>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</si>
  <si>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</si>
  <si>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</si>
  <si>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</si>
  <si>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</si>
  <si>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</si>
  <si>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</si>
  <si>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</si>
  <si>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</si>
  <si>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</si>
  <si>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</si>
  <si>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</si>
  <si>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</si>
  <si>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</si>
  <si>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</si>
  <si>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</si>
  <si>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</si>
  <si>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</si>
  <si>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</si>
  <si>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</si>
  <si>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</si>
  <si>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</si>
  <si>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</si>
  <si>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</si>
  <si>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</si>
  <si>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</si>
  <si>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</si>
  <si>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</si>
  <si>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</si>
  <si>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</si>
  <si>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</si>
  <si>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</si>
  <si>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</si>
  <si>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</si>
  <si>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</si>
  <si>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</si>
  <si>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</si>
  <si>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</si>
  <si>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</si>
  <si>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</si>
  <si>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</si>
  <si>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</si>
  <si>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</si>
  <si>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</si>
  <si>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</si>
  <si>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</si>
  <si>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</si>
  <si>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</si>
  <si>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</si>
  <si>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</si>
  <si>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</si>
  <si>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</si>
  <si>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</si>
  <si>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</si>
  <si>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</si>
  <si>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</si>
  <si>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</si>
  <si>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</si>
  <si>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</si>
  <si>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</si>
  <si>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</si>
  <si>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</si>
  <si>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</si>
  <si>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</si>
  <si>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</si>
  <si>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</si>
  <si>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</si>
  <si>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</si>
  <si>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</si>
  <si>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</si>
  <si>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</si>
  <si>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</si>
  <si>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</si>
  <si>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</si>
  <si>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</si>
  <si>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</si>
  <si>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</si>
  <si>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</si>
  <si>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</si>
  <si>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</si>
  <si>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</si>
  <si>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</si>
  <si>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</si>
  <si>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</si>
  <si>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</si>
  <si>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</si>
  <si>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</si>
  <si>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</si>
  <si>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</si>
  <si>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</si>
  <si>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</si>
  <si>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</si>
  <si>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</si>
  <si>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</si>
  <si>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</si>
  <si>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</si>
  <si>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</si>
  <si>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</si>
  <si>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</si>
  <si>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</si>
  <si>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</si>
  <si>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</si>
  <si>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</si>
  <si>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</si>
  <si>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</si>
  <si>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</si>
  <si>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</si>
  <si>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</si>
  <si>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</si>
  <si>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</si>
  <si>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</si>
  <si>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</si>
  <si>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</si>
  <si>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</si>
  <si>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</si>
  <si>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</si>
  <si>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</si>
  <si>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</si>
  <si>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</si>
  <si>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</si>
  <si>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</si>
  <si>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</si>
  <si>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</si>
  <si>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</si>
  <si>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</si>
  <si>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</si>
  <si>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</si>
  <si>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</si>
  <si>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</si>
  <si>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</si>
  <si>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</si>
  <si>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</si>
  <si>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</si>
  <si>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</si>
  <si>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</si>
  <si>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</si>
  <si>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</si>
  <si>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</si>
  <si>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</si>
  <si>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</si>
  <si>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</si>
  <si>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</si>
  <si>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</si>
  <si>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</si>
  <si>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</si>
  <si>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</si>
  <si>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</si>
  <si>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</si>
  <si>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</si>
  <si>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</si>
  <si>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</si>
  <si>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</si>
  <si>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</si>
  <si>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</si>
  <si>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</si>
  <si>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</si>
  <si>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</si>
  <si>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</si>
  <si>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</si>
  <si>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</si>
  <si>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</si>
  <si>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</si>
  <si>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</si>
  <si>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</si>
  <si>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</si>
  <si>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</si>
  <si>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</si>
  <si>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</si>
  <si>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</si>
  <si>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</si>
  <si>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</si>
  <si>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</si>
  <si>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</si>
  <si>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</si>
  <si>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</si>
  <si>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</si>
  <si>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</si>
  <si>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</si>
  <si>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</si>
  <si>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</si>
  <si>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</si>
  <si>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</si>
  <si>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</si>
  <si>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</si>
  <si>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</si>
  <si>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</si>
  <si>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</si>
  <si>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</si>
  <si>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</si>
  <si>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</si>
  <si>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</si>
  <si>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</si>
  <si>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</si>
  <si>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</si>
  <si>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</si>
  <si>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</si>
  <si>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</si>
  <si>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</si>
  <si>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</si>
  <si>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</si>
  <si>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</si>
  <si>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</si>
  <si>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</si>
  <si>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</si>
  <si>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</si>
  <si>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</si>
  <si>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</si>
  <si>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</si>
  <si>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</si>
  <si>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</si>
  <si>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</si>
  <si>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</si>
  <si>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</si>
  <si>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</si>
  <si>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</si>
  <si>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</si>
  <si>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</si>
  <si>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</si>
  <si>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</si>
  <si>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</si>
  <si>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</si>
  <si>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</si>
  <si>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</si>
  <si>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</si>
  <si>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</si>
  <si>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</si>
  <si>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</si>
  <si>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</si>
  <si>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</si>
  <si>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</si>
  <si>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</si>
  <si>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</si>
  <si>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</si>
  <si>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</si>
  <si>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</si>
  <si>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</si>
  <si>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</si>
  <si>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</si>
  <si>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</si>
  <si>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</si>
  <si>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</si>
  <si>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</si>
  <si>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</si>
  <si>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</si>
  <si>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</si>
  <si>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</si>
  <si>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</si>
  <si>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</si>
  <si>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</si>
  <si>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</si>
  <si>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</si>
  <si>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</si>
  <si>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</si>
  <si>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</si>
  <si>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</si>
  <si>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</si>
  <si>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</si>
  <si>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</si>
  <si>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</si>
  <si>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</si>
  <si>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</si>
  <si>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</si>
  <si>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</si>
  <si>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</si>
  <si>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</si>
  <si>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</si>
  <si>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</si>
  <si>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</si>
  <si>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</si>
  <si>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</si>
  <si>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</si>
  <si>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</si>
  <si>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</si>
  <si>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</si>
  <si>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</si>
  <si>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</si>
  <si>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</si>
  <si>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</si>
  <si>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</si>
  <si>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</si>
  <si>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</si>
  <si>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</si>
  <si>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</si>
  <si>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</si>
  <si>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</si>
  <si>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</si>
  <si>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</si>
  <si>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</si>
  <si>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</si>
  <si>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</si>
  <si>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</si>
  <si>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</si>
  <si>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</si>
  <si>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</si>
  <si>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</si>
  <si>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</si>
  <si>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</si>
  <si>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</si>
  <si>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</si>
  <si>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</si>
  <si>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</si>
  <si>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</si>
  <si>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</si>
  <si>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</si>
  <si>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</si>
  <si>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</si>
  <si>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</si>
  <si>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</si>
  <si>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</si>
  <si>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</si>
  <si>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</si>
  <si>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</si>
  <si>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</si>
  <si>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</si>
  <si>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</si>
  <si>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</si>
  <si>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</si>
  <si>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</si>
  <si>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</si>
  <si>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</si>
  <si>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</si>
  <si>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</si>
  <si>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</si>
  <si>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</si>
  <si>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</si>
  <si>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</si>
  <si>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</si>
  <si>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</si>
  <si>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</si>
  <si>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</si>
  <si>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</si>
  <si>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</si>
  <si>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</si>
  <si>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</si>
  <si>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</si>
  <si>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</si>
  <si>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</si>
  <si>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</si>
  <si>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</si>
  <si>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</si>
  <si>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</si>
  <si>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</si>
  <si>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</si>
  <si>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</si>
  <si>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</si>
  <si>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</si>
  <si>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</si>
  <si>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</si>
  <si>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</si>
  <si>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</si>
  <si>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</si>
  <si>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</si>
  <si>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</si>
  <si>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</si>
  <si>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</si>
  <si>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</si>
  <si>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</si>
  <si>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</si>
  <si>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</si>
  <si>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</si>
  <si>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</si>
  <si>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</si>
  <si>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</si>
  <si>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</si>
  <si>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</si>
  <si>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</si>
  <si>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</si>
  <si>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</si>
  <si>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</si>
  <si>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</si>
  <si>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</si>
  <si>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</si>
  <si>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</si>
  <si>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</si>
  <si>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</si>
  <si>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</si>
  <si>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</si>
  <si>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</si>
  <si>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</si>
  <si>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</si>
  <si>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</si>
  <si>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</si>
  <si>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</si>
  <si>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</si>
  <si>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</si>
  <si>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</si>
  <si>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</si>
  <si>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</si>
  <si>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</si>
  <si>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</si>
  <si>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</si>
  <si>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</si>
  <si>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</si>
  <si>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</si>
  <si>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</si>
  <si>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</si>
  <si>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</si>
  <si>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</si>
  <si>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</si>
  <si>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</si>
  <si>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</si>
  <si>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</si>
  <si>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</si>
  <si>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</si>
  <si>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</si>
  <si>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</si>
  <si>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</si>
  <si>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</si>
  <si>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</si>
  <si>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</si>
  <si>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</si>
  <si>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</si>
  <si>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</si>
  <si>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</si>
  <si>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</si>
  <si>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</si>
  <si>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</si>
  <si>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</si>
  <si>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</si>
  <si>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</si>
  <si>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</si>
  <si>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</si>
  <si>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</si>
  <si>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</si>
  <si>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</si>
  <si>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</si>
  <si>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</si>
  <si>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</si>
  <si>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</si>
  <si>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</si>
  <si>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</si>
  <si>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</si>
  <si>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</si>
  <si>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</si>
  <si>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</si>
  <si>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</si>
  <si>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</si>
  <si>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</si>
  <si>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</si>
  <si>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</si>
  <si>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</si>
  <si>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</si>
  <si>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</si>
  <si>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</si>
  <si>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</si>
  <si>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</si>
  <si>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</si>
  <si>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</si>
  <si>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</si>
  <si>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</si>
  <si>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</si>
  <si>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</si>
  <si>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</si>
  <si>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</si>
  <si>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</si>
  <si>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</si>
  <si>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</si>
  <si>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</si>
  <si>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</si>
  <si>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</si>
  <si>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</si>
  <si>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</si>
  <si>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</si>
  <si>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</si>
  <si>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</si>
  <si>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</si>
  <si>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</si>
  <si>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</si>
  <si>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</si>
  <si>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</si>
  <si>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</si>
  <si>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</si>
  <si>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</si>
  <si>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</si>
  <si>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</si>
  <si>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</si>
  <si>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</si>
  <si>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</si>
  <si>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</si>
  <si>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</si>
  <si>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</si>
  <si>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</si>
  <si>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</si>
  <si>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</si>
  <si>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</si>
  <si>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</si>
  <si>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</si>
  <si>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</si>
  <si>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</si>
  <si>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</si>
  <si>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</si>
  <si>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</si>
  <si>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</si>
  <si>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</si>
  <si>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</si>
  <si>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</si>
  <si>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</si>
  <si>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</si>
  <si>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</si>
  <si>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</si>
  <si>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</si>
  <si>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</si>
  <si>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</si>
  <si>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</si>
  <si>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</si>
  <si>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</si>
  <si>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</si>
  <si>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</si>
  <si>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</si>
  <si>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</si>
  <si>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</si>
  <si>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</si>
  <si>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</si>
  <si>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</si>
  <si>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</si>
  <si>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</si>
  <si>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</si>
  <si>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</si>
  <si>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</si>
  <si>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</si>
  <si>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</si>
  <si>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</si>
  <si>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</si>
  <si>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</si>
  <si>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</si>
  <si>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</si>
  <si>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</si>
  <si>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</si>
  <si>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</si>
  <si>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</si>
  <si>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</si>
  <si>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</si>
  <si>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</si>
  <si>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</si>
  <si>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</si>
  <si>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</si>
  <si>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</si>
  <si>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</si>
  <si>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</si>
  <si>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</si>
  <si>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</si>
  <si>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</si>
  <si>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</si>
  <si>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</si>
  <si>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</si>
  <si>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</si>
  <si>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</si>
  <si>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</si>
  <si>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</si>
  <si>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</si>
  <si>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</si>
  <si>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</si>
  <si>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</si>
  <si>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</si>
  <si>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</si>
  <si>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</si>
  <si>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</si>
  <si>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</si>
  <si>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</si>
  <si>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</si>
  <si>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</si>
  <si>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</si>
  <si>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</si>
  <si>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</si>
  <si>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</si>
  <si>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</si>
  <si>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</si>
  <si>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</si>
  <si>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</si>
  <si>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</si>
  <si>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</si>
  <si>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</si>
  <si>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</si>
  <si>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</si>
  <si>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</si>
  <si>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</si>
  <si>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</si>
  <si>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</si>
  <si>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</si>
  <si>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</si>
  <si>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</si>
  <si>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</si>
  <si>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</si>
  <si>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</si>
  <si>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</si>
  <si>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</si>
  <si>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</si>
  <si>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</si>
  <si>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</si>
  <si>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</si>
  <si>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</si>
  <si>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</si>
  <si>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</si>
  <si>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</si>
  <si>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</si>
  <si>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</si>
  <si>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</si>
  <si>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</si>
  <si>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</si>
  <si>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</si>
  <si>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</si>
  <si>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</si>
  <si>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</si>
  <si>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</si>
  <si>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</si>
  <si>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</si>
  <si>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</si>
  <si>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</si>
  <si>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</si>
  <si>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</si>
  <si>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</si>
  <si>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</si>
  <si>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</si>
  <si>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</si>
  <si>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</si>
  <si>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</si>
  <si>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</si>
  <si>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</si>
  <si>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</si>
  <si>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</si>
  <si>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</si>
  <si>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</si>
  <si>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</si>
  <si>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</si>
  <si>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</si>
  <si>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</si>
  <si>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</si>
  <si>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</si>
  <si>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</si>
  <si>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</si>
  <si>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</si>
  <si>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</si>
  <si>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</si>
  <si>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</si>
  <si>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</si>
  <si>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</si>
  <si>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</si>
  <si>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</si>
  <si>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</si>
  <si>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</si>
  <si>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</si>
  <si>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</si>
  <si>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</si>
  <si>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</si>
  <si>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</si>
  <si>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</si>
  <si>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</si>
  <si>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</si>
  <si>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</si>
  <si>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</si>
  <si>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</si>
  <si>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</si>
  <si>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</si>
  <si>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</si>
  <si>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</si>
  <si>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</si>
  <si>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</si>
  <si>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</si>
  <si>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</si>
  <si>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</si>
  <si>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</si>
  <si>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</si>
  <si>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</si>
  <si>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</si>
  <si>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</si>
  <si>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</si>
  <si>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</si>
  <si>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</si>
  <si>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</si>
  <si>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</si>
  <si>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</si>
  <si>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</si>
  <si>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</si>
  <si>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</si>
  <si>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</si>
  <si>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</si>
  <si>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</si>
  <si>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</si>
  <si>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</si>
  <si>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</si>
  <si>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</si>
  <si>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</si>
  <si>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</si>
  <si>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</si>
  <si>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</si>
  <si>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</si>
  <si>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</si>
  <si>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</si>
  <si>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</si>
  <si>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</si>
  <si>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</si>
  <si>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</si>
  <si>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</si>
  <si>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</si>
  <si>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</si>
  <si>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</si>
  <si>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</si>
  <si>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</si>
  <si>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</si>
  <si>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</si>
  <si>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</si>
  <si>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</si>
  <si>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</si>
  <si>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</si>
  <si>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</si>
  <si>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</si>
  <si>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</si>
  <si>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</si>
  <si>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</si>
  <si>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</si>
  <si>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</si>
  <si>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</si>
  <si>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</si>
  <si>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</si>
  <si>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</si>
  <si>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</si>
  <si>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</si>
  <si>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</si>
  <si>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</si>
  <si>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</si>
  <si>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</si>
  <si>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</si>
  <si>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</si>
  <si>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</si>
  <si>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</si>
  <si>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</si>
  <si>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</si>
  <si>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</si>
  <si>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</si>
  <si>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</si>
  <si>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</si>
  <si>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</si>
  <si>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</si>
  <si>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</si>
  <si>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</si>
  <si>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</si>
  <si>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</si>
  <si>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</si>
  <si>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</si>
  <si>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</si>
  <si>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</si>
  <si>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</si>
  <si>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</si>
  <si>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</si>
  <si>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</si>
  <si>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</si>
  <si>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</si>
  <si>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</si>
  <si>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</si>
  <si>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</si>
  <si>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</si>
  <si>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</si>
  <si>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</si>
  <si>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</si>
  <si>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</si>
  <si>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</si>
  <si>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</si>
  <si>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</si>
  <si>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</si>
  <si>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</si>
  <si>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</si>
  <si>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</si>
  <si>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</si>
  <si>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</si>
  <si>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</si>
  <si>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</si>
  <si>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</si>
  <si>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</si>
  <si>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</si>
  <si>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</si>
  <si>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</si>
  <si>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</si>
  <si>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</si>
  <si>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</si>
  <si>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</si>
  <si>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</si>
  <si>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</si>
  <si>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</si>
  <si>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</si>
  <si>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</si>
  <si>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</si>
  <si>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</si>
  <si>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</si>
  <si>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</si>
  <si>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</si>
  <si>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</si>
  <si>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</si>
  <si>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</si>
  <si>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</si>
  <si>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</si>
  <si>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</si>
  <si>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</si>
  <si>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</si>
  <si>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</si>
  <si>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</si>
  <si>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</si>
  <si>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</si>
  <si>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</si>
  <si>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</si>
  <si>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</si>
  <si>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</si>
  <si>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</si>
  <si>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</si>
  <si>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</si>
  <si>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</si>
  <si>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</si>
  <si>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</si>
  <si>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</si>
  <si>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</si>
  <si>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</si>
  <si>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</si>
  <si>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</si>
  <si>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</si>
  <si>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</si>
  <si>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</si>
  <si>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</si>
  <si>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</si>
  <si>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</si>
  <si>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</si>
  <si>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</si>
  <si>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</si>
  <si>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</si>
  <si>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</si>
  <si>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</si>
  <si>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</si>
  <si>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</si>
  <si>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</si>
  <si>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</si>
  <si>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</si>
  <si>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</si>
  <si>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</si>
  <si>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</si>
  <si>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</si>
  <si>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</si>
  <si>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</si>
  <si>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</si>
  <si>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</si>
  <si>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</si>
  <si>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</si>
  <si>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</si>
  <si>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</si>
  <si>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</si>
  <si>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</si>
  <si>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</si>
  <si>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</si>
  <si>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</si>
  <si>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</si>
  <si>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</si>
  <si>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</si>
  <si>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</si>
  <si>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</si>
  <si>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</si>
  <si>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</si>
  <si>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</si>
  <si>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</si>
  <si>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</si>
  <si>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</si>
  <si>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</si>
  <si>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</si>
  <si>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</si>
  <si>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</si>
  <si>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</si>
  <si>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</si>
  <si>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</si>
  <si>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</si>
  <si>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</si>
  <si>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</si>
  <si>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</si>
  <si>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</si>
  <si>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</si>
  <si>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</si>
  <si>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</si>
  <si>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</si>
  <si>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</si>
  <si>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</si>
  <si>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</si>
  <si>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</si>
  <si>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</si>
  <si>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</si>
  <si>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</si>
  <si>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</si>
  <si>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</si>
  <si>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</si>
  <si>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</si>
  <si>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</si>
  <si>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</si>
  <si>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</si>
  <si>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</si>
  <si>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</si>
  <si>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</si>
  <si>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</si>
  <si>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</si>
  <si>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</si>
  <si>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</si>
  <si>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</si>
  <si>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</si>
  <si>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</si>
  <si>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</si>
  <si>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</si>
  <si>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</si>
  <si>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</si>
  <si>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</si>
  <si>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</si>
  <si>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</si>
  <si>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</si>
  <si>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</si>
  <si>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</si>
  <si>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</si>
  <si>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</si>
  <si>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</si>
  <si>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</si>
  <si>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</si>
  <si>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</si>
  <si>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</si>
  <si>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</si>
  <si>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</si>
  <si>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</si>
  <si>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</si>
  <si>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</si>
  <si>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</si>
  <si>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</si>
  <si>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</si>
  <si>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</si>
  <si>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</si>
  <si>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</si>
  <si>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</si>
  <si>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</si>
  <si>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</si>
  <si>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</si>
  <si>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</si>
  <si>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</si>
  <si>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</si>
  <si>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</si>
  <si>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</si>
  <si>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</si>
  <si>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</si>
  <si>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</si>
  <si>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</si>
  <si>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</si>
  <si>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</si>
  <si>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</si>
  <si>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</si>
  <si>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</si>
  <si>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</si>
  <si>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</si>
  <si>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</si>
  <si>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</si>
  <si>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</si>
  <si>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</si>
  <si>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</si>
  <si>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</si>
  <si>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</si>
  <si>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</si>
  <si>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</si>
  <si>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</si>
  <si>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</si>
  <si>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</si>
  <si>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</si>
  <si>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</si>
  <si>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</si>
  <si>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</si>
  <si>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</si>
  <si>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</si>
  <si>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</si>
  <si>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</si>
  <si>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</si>
  <si>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</si>
  <si>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</si>
  <si>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</si>
  <si>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</si>
  <si>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</si>
  <si>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</si>
  <si>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</si>
  <si>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</si>
  <si>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</si>
  <si>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</si>
  <si>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</si>
  <si>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</si>
  <si>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</si>
  <si>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</si>
  <si>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</si>
  <si>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</si>
  <si>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</si>
  <si>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</si>
  <si>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</si>
  <si>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</si>
  <si>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</si>
  <si>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</si>
  <si>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</si>
  <si>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</si>
  <si>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</si>
  <si>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</si>
  <si>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</si>
  <si>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</si>
  <si>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</si>
  <si>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</si>
  <si>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</si>
  <si>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</si>
  <si>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</si>
  <si>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</si>
  <si>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</si>
  <si>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</si>
  <si>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</si>
  <si>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</si>
  <si>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</si>
  <si>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</si>
  <si>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</si>
  <si>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</si>
  <si>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</si>
  <si>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</si>
  <si>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</si>
  <si>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</si>
  <si>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</si>
  <si>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</si>
  <si>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</si>
  <si>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</si>
  <si>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</si>
  <si>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</si>
  <si>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</si>
  <si>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</si>
  <si>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</si>
  <si>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</si>
  <si>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</si>
  <si>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</si>
  <si>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</si>
  <si>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</si>
  <si>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</si>
  <si>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</si>
  <si>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</si>
  <si>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</si>
  <si>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</si>
  <si>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</si>
  <si>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</si>
  <si>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</si>
  <si>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</si>
  <si>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</si>
  <si>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</si>
  <si>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</si>
  <si>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</si>
  <si>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</si>
  <si>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</si>
  <si>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</si>
  <si>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</si>
  <si>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</si>
  <si>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</si>
  <si>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</si>
  <si>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</si>
  <si>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</si>
  <si>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</si>
  <si>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</si>
  <si>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</si>
  <si>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</si>
  <si>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</si>
  <si>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</si>
  <si>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</si>
  <si>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</si>
  <si>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</si>
  <si>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</si>
  <si>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</si>
  <si>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</si>
  <si>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</si>
  <si>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</si>
  <si>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</si>
  <si>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</si>
  <si>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</si>
  <si>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</si>
  <si>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</si>
  <si>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</si>
  <si>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</si>
  <si>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</si>
  <si>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</si>
  <si>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</si>
  <si>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</si>
  <si>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</si>
  <si>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</si>
  <si>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</si>
  <si>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</si>
  <si>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</si>
  <si>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</si>
  <si>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</si>
  <si>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</si>
  <si>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</si>
  <si>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</si>
  <si>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</si>
  <si>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</si>
  <si>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</si>
  <si>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</si>
  <si>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</si>
  <si>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</si>
  <si>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</si>
  <si>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</si>
  <si>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</si>
  <si>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</si>
  <si>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</si>
  <si>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</si>
  <si>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</si>
  <si>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</si>
  <si>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</si>
  <si>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</si>
  <si>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</si>
  <si>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</si>
  <si>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</si>
  <si>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</si>
  <si>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</si>
  <si>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</si>
  <si>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</si>
  <si>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</si>
  <si>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</si>
  <si>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</si>
  <si>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</si>
  <si>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</si>
  <si>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</si>
  <si>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</si>
  <si>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</si>
  <si>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</si>
  <si>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</si>
  <si>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</si>
  <si>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</si>
  <si>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</si>
  <si>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</si>
  <si>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</si>
  <si>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</si>
  <si>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</si>
  <si>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</si>
  <si>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</si>
  <si>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</si>
  <si>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</si>
  <si>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</si>
  <si>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</si>
  <si>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</si>
  <si>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</si>
  <si>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</si>
  <si>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</si>
  <si>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</si>
  <si>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</si>
  <si>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</si>
  <si>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</si>
  <si>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</si>
  <si>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</si>
  <si>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</si>
  <si>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</si>
  <si>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</si>
  <si>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</si>
  <si>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</si>
  <si>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</si>
  <si>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</si>
  <si>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</si>
  <si>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</si>
  <si>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</si>
  <si>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</si>
  <si>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</si>
  <si>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</si>
  <si>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</si>
  <si>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</si>
  <si>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</si>
  <si>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</si>
  <si>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</si>
  <si>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</si>
  <si>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</si>
  <si>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</si>
  <si>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</si>
  <si>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</si>
  <si>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</si>
  <si>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</si>
  <si>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</si>
  <si>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</si>
  <si>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</si>
  <si>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</si>
  <si>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</si>
  <si>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</si>
  <si>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</si>
  <si>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</si>
  <si>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</si>
  <si>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</si>
  <si>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</si>
  <si>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</si>
  <si>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</si>
  <si>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</si>
  <si>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</si>
  <si>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</si>
  <si>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</si>
  <si>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</si>
  <si>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</si>
  <si>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</si>
  <si>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</si>
  <si>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</si>
  <si>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</si>
  <si>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</si>
  <si>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</si>
  <si>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</si>
  <si>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</si>
  <si>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</si>
  <si>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</si>
  <si>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</si>
  <si>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</si>
  <si>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</si>
  <si>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</si>
  <si>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</si>
  <si>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</si>
  <si>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</si>
  <si>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</si>
  <si>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</si>
  <si>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</si>
  <si>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</si>
  <si>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</si>
  <si>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</si>
  <si>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</si>
  <si>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</si>
  <si>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</si>
  <si>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</si>
  <si>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</si>
  <si>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</si>
  <si>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</si>
  <si>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</si>
  <si>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</si>
  <si>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</si>
  <si>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</si>
  <si>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</si>
  <si>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</si>
  <si>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</si>
  <si>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</si>
  <si>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</si>
  <si>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</si>
  <si>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</si>
  <si>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</si>
  <si>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</si>
  <si>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</si>
  <si>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</si>
  <si>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</si>
  <si>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</si>
  <si>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</si>
  <si>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</si>
  <si>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</si>
  <si>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</si>
  <si>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</si>
  <si>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</si>
  <si>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</si>
  <si>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</si>
  <si>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</si>
  <si>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</si>
  <si>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</si>
  <si>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</si>
  <si>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</si>
  <si>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</si>
  <si>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</si>
  <si>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</si>
  <si>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</si>
  <si>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</si>
  <si>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</si>
  <si>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</si>
  <si>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</si>
  <si>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</si>
  <si>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</si>
  <si>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</si>
  <si>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</si>
  <si>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</si>
  <si>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</si>
  <si>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</si>
  <si>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</si>
  <si>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</si>
  <si>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</si>
  <si>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</si>
  <si>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</si>
  <si>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</si>
  <si>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</si>
  <si>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</si>
  <si>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</si>
  <si>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</si>
  <si>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</si>
  <si>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</si>
  <si>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</si>
  <si>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</si>
  <si>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</si>
  <si>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</si>
  <si>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</si>
  <si>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</si>
  <si>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</si>
  <si>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</si>
  <si>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</si>
  <si>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</si>
  <si>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</si>
  <si>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</si>
  <si>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</si>
  <si>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</si>
  <si>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</si>
  <si>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</si>
  <si>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</si>
  <si>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</si>
  <si>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</si>
  <si>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</si>
  <si>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</si>
  <si>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</si>
  <si>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</si>
  <si>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</si>
  <si>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</si>
  <si>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</si>
  <si>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</si>
  <si>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</si>
  <si>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</si>
  <si>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</si>
  <si>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</si>
  <si>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</si>
  <si>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</si>
  <si>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</si>
  <si>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</si>
  <si>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</si>
  <si>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</si>
  <si>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</si>
  <si>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</si>
  <si>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</si>
  <si>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</si>
  <si>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</si>
  <si>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</si>
  <si>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</si>
  <si>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</si>
  <si>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</si>
  <si>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</si>
  <si>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</si>
  <si>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</si>
  <si>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</si>
  <si>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</si>
  <si>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</si>
  <si>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</si>
  <si>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</si>
  <si>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</si>
  <si>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</si>
  <si>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</si>
  <si>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</si>
  <si>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</si>
  <si>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</si>
  <si>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</si>
  <si>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</si>
  <si>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</si>
  <si>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</si>
  <si>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</si>
  <si>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</si>
  <si>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</si>
  <si>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</si>
  <si>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</si>
  <si>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</si>
  <si>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</si>
  <si>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</si>
  <si>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</si>
  <si>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</si>
  <si>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</si>
  <si>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</si>
  <si>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</si>
  <si>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</si>
  <si>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</si>
  <si>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</si>
  <si>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</si>
  <si>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</si>
  <si>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</si>
  <si>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</si>
  <si>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</si>
  <si>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</si>
  <si>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</si>
  <si>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</si>
  <si>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</si>
  <si>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</si>
  <si>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</si>
  <si>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</si>
  <si>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</si>
  <si>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</si>
  <si>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</si>
  <si>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</si>
  <si>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</si>
  <si>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</si>
  <si>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</si>
  <si>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</si>
  <si>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</si>
  <si>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</si>
  <si>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</si>
  <si>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</si>
  <si>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</si>
  <si>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</si>
  <si>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</si>
  <si>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</si>
  <si>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</si>
  <si>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</si>
  <si>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</si>
  <si>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</si>
  <si>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</si>
  <si>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</si>
  <si>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</si>
  <si>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</si>
  <si>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</si>
  <si>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</si>
  <si>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</si>
  <si>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</si>
  <si>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</si>
  <si>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</si>
  <si>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</si>
  <si>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</si>
  <si>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</si>
  <si>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</si>
  <si>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</si>
  <si>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</si>
  <si>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</si>
  <si>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</si>
  <si>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</si>
  <si>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</si>
  <si>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</si>
  <si>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</si>
  <si>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</si>
  <si>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</si>
  <si>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</si>
  <si>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</si>
  <si>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</si>
  <si>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</si>
  <si>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</si>
  <si>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</si>
  <si>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</si>
  <si>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</si>
  <si>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</si>
  <si>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</si>
  <si>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</si>
  <si>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</si>
  <si>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</si>
  <si>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</si>
  <si>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</si>
  <si>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</si>
  <si>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</si>
  <si>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</si>
  <si>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</si>
  <si>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</si>
  <si>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</si>
  <si>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</si>
  <si>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</si>
  <si>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</si>
  <si>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</si>
  <si>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</si>
  <si>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</si>
  <si>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</si>
  <si>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</si>
  <si>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</si>
  <si>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</si>
  <si>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</si>
  <si>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</si>
  <si>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</si>
  <si>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</si>
  <si>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</si>
  <si>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</si>
  <si>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</si>
  <si>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</si>
  <si>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</si>
  <si>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</si>
  <si>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</si>
  <si>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</si>
  <si>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</si>
  <si>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</si>
  <si>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</si>
  <si>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</si>
  <si>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</si>
  <si>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</si>
  <si>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</si>
  <si>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</si>
  <si>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</si>
  <si>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</si>
  <si>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</si>
  <si>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</si>
  <si>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</si>
  <si>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</si>
  <si>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</si>
  <si>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</si>
  <si>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</si>
  <si>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</si>
  <si>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</si>
  <si>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</si>
  <si>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</si>
  <si>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</si>
  <si>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</si>
  <si>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</si>
  <si>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</si>
  <si>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</si>
  <si>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</si>
  <si>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</si>
  <si>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</si>
  <si>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</si>
  <si>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</si>
  <si>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</si>
  <si>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</si>
  <si>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</si>
  <si>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</si>
  <si>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</si>
  <si>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</si>
  <si>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</si>
  <si>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</si>
  <si>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</si>
  <si>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</si>
  <si>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</si>
  <si>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</si>
  <si>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</si>
  <si>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</si>
  <si>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</si>
  <si>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</si>
  <si>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</si>
  <si>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</si>
  <si>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</si>
  <si>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</si>
  <si>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</si>
  <si>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</si>
  <si>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</si>
  <si>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</si>
  <si>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</si>
  <si>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</si>
  <si>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</si>
  <si>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</si>
  <si>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</si>
  <si>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</si>
  <si>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</si>
  <si>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</si>
  <si>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</si>
  <si>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</si>
  <si>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</si>
  <si>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</si>
  <si>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</si>
  <si>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</si>
  <si>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</si>
  <si>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</si>
  <si>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</si>
  <si>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</si>
  <si>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</si>
  <si>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</si>
  <si>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</si>
  <si>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</si>
  <si>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</si>
  <si>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</si>
  <si>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</si>
  <si>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</si>
  <si>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</si>
  <si>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</si>
  <si>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</si>
  <si>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</si>
  <si>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</si>
  <si>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</si>
  <si>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</si>
  <si>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</si>
  <si>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</si>
  <si>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</si>
  <si>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</si>
  <si>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</si>
  <si>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</si>
  <si>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</si>
  <si>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</si>
  <si>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</si>
  <si>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</si>
  <si>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</si>
  <si>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</si>
  <si>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</si>
  <si>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</si>
  <si>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</si>
  <si>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</si>
  <si>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</si>
  <si>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</si>
  <si>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</si>
  <si>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</si>
  <si>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</si>
  <si>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</si>
  <si>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</si>
  <si>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</si>
  <si>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</si>
  <si>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</si>
  <si>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</si>
  <si>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</si>
  <si>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</si>
  <si>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</si>
  <si>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</si>
  <si>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</si>
  <si>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</si>
  <si>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</si>
  <si>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</si>
  <si>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</si>
  <si>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</si>
  <si>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</si>
  <si>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</si>
  <si>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</si>
  <si>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</si>
  <si>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</si>
  <si>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</si>
  <si>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</si>
  <si>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</si>
  <si>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</si>
  <si>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</si>
  <si>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</si>
  <si>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</si>
  <si>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</si>
  <si>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</si>
  <si>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</si>
  <si>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</si>
  <si>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</si>
  <si>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</si>
  <si>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</si>
  <si>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</si>
  <si>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</si>
  <si>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</si>
  <si>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</si>
  <si>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</si>
  <si>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</si>
  <si>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</si>
  <si>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</si>
  <si>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</si>
  <si>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</si>
  <si>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</si>
  <si>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</si>
  <si>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</si>
  <si>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</si>
  <si>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</si>
  <si>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</si>
  <si>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</si>
  <si>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</si>
  <si>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</si>
  <si>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</si>
  <si>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</si>
  <si>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</si>
  <si>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</si>
  <si>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</si>
  <si>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</si>
  <si>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</si>
  <si>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</si>
  <si>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</si>
  <si>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</si>
  <si>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</si>
  <si>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</si>
  <si>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</si>
  <si>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</si>
  <si>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</si>
  <si>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</si>
  <si>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</si>
  <si>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</si>
  <si>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</si>
  <si>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</si>
  <si>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</si>
  <si>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</si>
  <si>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</si>
  <si>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</si>
  <si>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</si>
  <si>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</si>
  <si>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</si>
  <si>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</si>
  <si>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</si>
  <si>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</si>
  <si>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</si>
  <si>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</si>
  <si>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</si>
  <si>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</si>
  <si>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</si>
  <si>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</si>
  <si>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</si>
  <si>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</si>
  <si>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</si>
  <si>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</si>
  <si>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</si>
  <si>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</si>
  <si>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</si>
  <si>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</si>
  <si>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</si>
  <si>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</si>
  <si>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</si>
  <si>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</si>
  <si>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</si>
  <si>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</si>
  <si>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</si>
  <si>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</si>
  <si>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</si>
  <si>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</si>
  <si>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</si>
  <si>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</si>
  <si>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</si>
  <si>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</si>
  <si>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</si>
  <si>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</si>
  <si>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</si>
  <si>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</si>
  <si>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</si>
  <si>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</si>
  <si>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</si>
  <si>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</si>
  <si>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</si>
  <si>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</si>
  <si>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</si>
  <si>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</si>
  <si>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</si>
  <si>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</si>
  <si>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</si>
  <si>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</si>
  <si>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</si>
  <si>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</si>
  <si>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</si>
  <si>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</si>
  <si>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</si>
  <si>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</si>
  <si>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</si>
  <si>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</si>
  <si>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</si>
  <si>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</si>
  <si>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</si>
  <si>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</si>
  <si>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</si>
  <si>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</si>
  <si>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</si>
  <si>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</si>
  <si>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</si>
  <si>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</si>
  <si>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</si>
  <si>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</si>
  <si>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</si>
  <si>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</si>
  <si>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</si>
  <si>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</si>
  <si>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</si>
  <si>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</si>
  <si>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</si>
  <si>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</si>
  <si>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</si>
  <si>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</si>
  <si>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</si>
  <si>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</si>
  <si>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</si>
  <si>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</si>
  <si>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</si>
  <si>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</si>
  <si>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</si>
  <si>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</si>
  <si>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</si>
  <si>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</si>
  <si>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</si>
  <si>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</si>
  <si>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</si>
  <si>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</si>
  <si>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</si>
  <si>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</si>
  <si>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</si>
  <si>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</si>
  <si>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</si>
  <si>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</si>
  <si>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</si>
  <si>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</si>
  <si>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</si>
  <si>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</si>
  <si>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</si>
  <si>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</si>
  <si>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</si>
  <si>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</si>
  <si>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</si>
  <si>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</si>
  <si>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</si>
  <si>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</si>
  <si>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</si>
  <si>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</si>
  <si>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</si>
  <si>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</si>
  <si>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</si>
  <si>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</si>
  <si>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</si>
  <si>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</si>
  <si>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</si>
  <si>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</si>
  <si>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</si>
  <si>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</si>
  <si>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</si>
  <si>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</si>
  <si>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</si>
  <si>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</si>
  <si>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</si>
  <si>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</si>
  <si>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</si>
  <si>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</si>
  <si>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</si>
  <si>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</si>
  <si>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</si>
  <si>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</si>
  <si>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</si>
  <si>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</si>
  <si>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</si>
  <si>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</si>
  <si>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</si>
  <si>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</si>
  <si>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</si>
  <si>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</si>
  <si>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</si>
  <si>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</si>
  <si>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</si>
  <si>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</si>
  <si>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</si>
  <si>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</si>
  <si>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</si>
  <si>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</si>
  <si>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</si>
  <si>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</si>
  <si>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</si>
  <si>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</si>
  <si>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</si>
  <si>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</si>
  <si>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</si>
  <si>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</si>
  <si>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</si>
  <si>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</si>
  <si>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</si>
  <si>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</si>
  <si>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</si>
  <si>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</si>
  <si>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</si>
  <si>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</si>
  <si>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</si>
  <si>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</si>
  <si>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</si>
  <si>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</si>
  <si>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</si>
  <si>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</si>
  <si>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</si>
  <si>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</si>
  <si>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</si>
  <si>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</si>
  <si>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</si>
  <si>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</si>
  <si>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</si>
  <si>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</si>
  <si>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</si>
  <si>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</si>
  <si>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</si>
  <si>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</si>
  <si>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</si>
  <si>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</si>
  <si>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</si>
  <si>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</si>
  <si>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</si>
  <si>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</si>
  <si>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</si>
  <si>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</si>
  <si>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</si>
  <si>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</si>
  <si>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</si>
  <si>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</si>
  <si>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</si>
  <si>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</si>
  <si>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</si>
  <si>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</si>
  <si>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</si>
  <si>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</si>
  <si>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</si>
  <si>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</si>
  <si>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</si>
  <si>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</si>
  <si>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</si>
  <si>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</si>
  <si>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</si>
  <si>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</si>
  <si>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</si>
  <si>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</si>
  <si>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</si>
  <si>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</si>
  <si>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</si>
  <si>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</si>
  <si>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</si>
  <si>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</si>
  <si>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</si>
  <si>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</si>
  <si>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</si>
  <si>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</si>
  <si>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</si>
  <si>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</si>
  <si>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</si>
  <si>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</si>
  <si>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</si>
  <si>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</si>
  <si>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</si>
  <si>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</si>
  <si>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</si>
  <si>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</si>
  <si>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</si>
  <si>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</si>
  <si>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</si>
  <si>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</si>
  <si>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</si>
  <si>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</si>
  <si>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</si>
  <si>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</si>
  <si>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</si>
  <si>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</si>
  <si>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</si>
  <si>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</si>
  <si>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</si>
  <si>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</si>
  <si>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</si>
  <si>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</si>
  <si>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</si>
  <si>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</si>
  <si>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</si>
  <si>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</si>
  <si>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</si>
  <si>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</si>
  <si>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</si>
  <si>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</si>
  <si>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</si>
  <si>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</si>
  <si>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</si>
  <si>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</si>
  <si>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</si>
  <si>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</si>
  <si>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</si>
  <si>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</si>
  <si>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</si>
  <si>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</si>
  <si>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</si>
  <si>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</si>
  <si>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</si>
  <si>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</si>
  <si>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</si>
  <si>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</si>
  <si>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</si>
  <si>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</si>
  <si>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</si>
  <si>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</si>
  <si>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</si>
  <si>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</si>
  <si>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</si>
  <si>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</si>
  <si>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</si>
  <si>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</si>
  <si>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</si>
  <si>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</si>
  <si>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</si>
  <si>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</si>
  <si>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</si>
  <si>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</si>
  <si>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</si>
  <si>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</si>
  <si>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</si>
  <si>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</si>
  <si>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</si>
  <si>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</si>
  <si>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</si>
  <si>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</si>
  <si>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</si>
  <si>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</si>
  <si>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</si>
  <si>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</si>
  <si>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</si>
  <si>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</si>
  <si>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</si>
  <si>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</si>
  <si>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</si>
  <si>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</si>
  <si>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</si>
  <si>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</si>
  <si>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</si>
  <si>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</si>
  <si>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</si>
  <si>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</si>
  <si>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</si>
  <si>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</si>
  <si>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</si>
  <si>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</si>
  <si>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</si>
  <si>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</si>
  <si>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</si>
  <si>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</si>
  <si>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</si>
  <si>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</si>
  <si>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</si>
  <si>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</si>
  <si>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</si>
  <si>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</si>
  <si>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</si>
  <si>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</si>
  <si>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</si>
  <si>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</si>
  <si>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</si>
  <si>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</si>
  <si>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</si>
  <si>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</si>
  <si>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</si>
  <si>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</si>
  <si>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</si>
  <si>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</si>
  <si>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</si>
  <si>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</si>
  <si>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</si>
  <si>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</si>
  <si>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</si>
  <si>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</si>
  <si>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</si>
  <si>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</si>
  <si>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</si>
  <si>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</si>
  <si>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</si>
  <si>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</si>
  <si>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</si>
  <si>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</si>
  <si>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</si>
  <si>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</si>
  <si>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</si>
  <si>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</si>
  <si>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</si>
  <si>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</si>
  <si>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</si>
  <si>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</si>
  <si>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</si>
  <si>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</si>
  <si>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</si>
  <si>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</si>
  <si>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</si>
  <si>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</si>
  <si>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</si>
  <si>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</si>
  <si>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</si>
  <si>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</si>
  <si>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</si>
  <si>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</si>
  <si>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</si>
  <si>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</si>
  <si>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</si>
  <si>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</si>
  <si>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</si>
  <si>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</si>
  <si>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</si>
  <si>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</si>
  <si>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</si>
  <si>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</si>
  <si>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</si>
  <si>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</si>
  <si>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</si>
  <si>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</si>
  <si>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</si>
  <si>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</si>
  <si>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</si>
  <si>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</si>
  <si>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</si>
  <si>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</si>
  <si>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</si>
  <si>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</si>
  <si>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</si>
  <si>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</si>
  <si>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</si>
  <si>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</si>
  <si>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</si>
  <si>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</si>
  <si>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</si>
  <si>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</si>
  <si>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</si>
  <si>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</si>
  <si>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</si>
  <si>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</si>
  <si>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</si>
  <si>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</si>
  <si>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</si>
  <si>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</si>
  <si>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</si>
  <si>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</si>
  <si>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</si>
  <si>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</si>
  <si>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</si>
  <si>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</si>
  <si>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</si>
  <si>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</si>
  <si>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</si>
  <si>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</si>
  <si>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</si>
  <si>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</si>
  <si>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</si>
  <si>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</si>
  <si>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</si>
  <si>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</si>
  <si>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</si>
  <si>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</si>
  <si>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</si>
  <si>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</si>
  <si>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</si>
  <si>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</si>
  <si>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</si>
  <si>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</si>
  <si>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</si>
  <si>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</si>
  <si>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</si>
  <si>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</si>
  <si>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</si>
  <si>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</si>
  <si>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</si>
  <si>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</si>
  <si>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</si>
  <si>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</si>
  <si>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</si>
  <si>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</si>
  <si>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</si>
  <si>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</si>
  <si>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</si>
  <si>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</si>
  <si>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</si>
  <si>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</si>
  <si>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</si>
  <si>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</si>
  <si>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</si>
  <si>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</si>
  <si>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</si>
  <si>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</si>
  <si>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</si>
  <si>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</si>
  <si>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</si>
  <si>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</si>
  <si>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</si>
  <si>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</si>
  <si>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</si>
  <si>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</si>
  <si>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</si>
  <si>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</si>
  <si>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</si>
  <si>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</si>
  <si>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</si>
  <si>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</si>
  <si>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</si>
  <si>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</si>
  <si>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</si>
  <si>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</si>
  <si>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</si>
  <si>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</si>
  <si>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</si>
  <si>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</si>
  <si>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</si>
  <si>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</si>
  <si>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</si>
  <si>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</si>
  <si>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</si>
  <si>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</si>
  <si>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</si>
  <si>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</si>
  <si>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</si>
  <si>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</si>
  <si>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</si>
  <si>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</si>
  <si>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</si>
  <si>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</si>
  <si>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</si>
  <si>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</si>
  <si>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</si>
  <si>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</si>
  <si>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</si>
  <si>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</si>
  <si>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</si>
  <si>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</si>
  <si>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</si>
  <si>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</si>
  <si>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</si>
  <si>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</si>
  <si>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</si>
  <si>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</si>
  <si>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</si>
  <si>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</si>
  <si>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</si>
  <si>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</si>
  <si>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</si>
  <si>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</si>
  <si>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</si>
  <si>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</si>
  <si>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</si>
  <si>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</si>
  <si>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</si>
  <si>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</si>
  <si>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</si>
  <si>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</si>
  <si>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</si>
  <si>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</si>
  <si>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</si>
  <si>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</si>
  <si>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</si>
  <si>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</si>
  <si>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</si>
  <si>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</si>
  <si>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</si>
  <si>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</si>
  <si>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</si>
  <si>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</si>
  <si>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</si>
  <si>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</si>
  <si>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</si>
  <si>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</si>
  <si>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</si>
  <si>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</si>
  <si>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</si>
  <si>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</si>
  <si>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</si>
  <si>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</si>
  <si>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</si>
  <si>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</si>
  <si>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</si>
  <si>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</si>
  <si>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</si>
  <si>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</si>
  <si>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</si>
  <si>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</si>
  <si>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</si>
  <si>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</si>
  <si>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</si>
  <si>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</si>
  <si>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</si>
  <si>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</si>
  <si>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</si>
  <si>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</si>
  <si>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</si>
  <si>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</si>
  <si>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</si>
  <si>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</si>
  <si>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</si>
  <si>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</si>
  <si>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</si>
  <si>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</si>
  <si>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</si>
  <si>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</si>
  <si>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</si>
  <si>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</si>
  <si>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</si>
  <si>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</si>
  <si>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</si>
  <si>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</si>
  <si>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</si>
  <si>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</si>
  <si>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</si>
  <si>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</si>
  <si>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</si>
  <si>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</si>
  <si>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</si>
  <si>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</si>
  <si>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</si>
  <si>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</si>
  <si>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</si>
  <si>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</si>
  <si>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</si>
  <si>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</si>
  <si>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</si>
  <si>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</si>
  <si>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</si>
  <si>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</si>
  <si>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</si>
  <si>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</si>
  <si>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</si>
  <si>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</si>
  <si>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</si>
  <si>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</si>
  <si>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</si>
  <si>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</si>
  <si>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</si>
  <si>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</si>
  <si>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</si>
  <si>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</si>
  <si>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</si>
  <si>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</si>
  <si>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</si>
  <si>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</si>
  <si>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</si>
  <si>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</si>
  <si>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</si>
  <si>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</si>
  <si>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</si>
  <si>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</si>
  <si>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</si>
  <si>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</si>
  <si>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</si>
  <si>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</si>
  <si>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</si>
  <si>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</si>
  <si>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</si>
  <si>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</si>
  <si>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</si>
  <si>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</si>
  <si>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</si>
  <si>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</si>
  <si>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</si>
  <si>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</si>
  <si>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</si>
  <si>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</si>
  <si>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</si>
  <si>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</si>
  <si>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</si>
  <si>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</si>
  <si>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</si>
  <si>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</si>
  <si>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</si>
  <si>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</si>
  <si>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</si>
  <si>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</si>
  <si>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</si>
  <si>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</si>
  <si>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</si>
  <si>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</si>
  <si>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</si>
  <si>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</si>
  <si>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</si>
  <si>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</si>
  <si>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</si>
  <si>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</si>
  <si>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</si>
  <si>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</si>
  <si>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</si>
  <si>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</si>
  <si>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</si>
  <si>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</si>
  <si>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</si>
  <si>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</si>
  <si>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</si>
  <si>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</si>
  <si>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</si>
  <si>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</si>
  <si>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</si>
  <si>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</si>
  <si>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</si>
  <si>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</si>
  <si>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</si>
  <si>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</si>
  <si>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</si>
  <si>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</si>
  <si>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</si>
  <si>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</si>
  <si>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</si>
  <si>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</si>
  <si>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</si>
  <si>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</si>
  <si>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</si>
  <si>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</si>
  <si>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</si>
  <si>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</si>
  <si>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</si>
  <si>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</si>
  <si>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</si>
  <si>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</si>
  <si>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</si>
  <si>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</si>
  <si>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</si>
  <si>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</si>
  <si>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</si>
  <si>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</si>
  <si>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</si>
  <si>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</si>
  <si>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</si>
  <si>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</si>
  <si>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</si>
  <si>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</si>
  <si>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</si>
  <si>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</si>
  <si>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</si>
  <si>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</si>
  <si>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</si>
  <si>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</si>
  <si>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</si>
  <si>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</si>
  <si>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</si>
  <si>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</si>
  <si>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</si>
  <si>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</si>
  <si>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</si>
  <si>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</si>
  <si>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</si>
  <si>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</si>
  <si>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</si>
  <si>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</si>
  <si>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</si>
  <si>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</si>
  <si>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</si>
  <si>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</si>
  <si>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</si>
  <si>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</si>
  <si>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</si>
  <si>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</si>
  <si>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</si>
  <si>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</si>
  <si>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</si>
  <si>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</si>
  <si>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</si>
  <si>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</si>
  <si>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</si>
  <si>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</si>
  <si>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</si>
  <si>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</si>
  <si>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</si>
  <si>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</si>
  <si>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</si>
  <si>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</si>
  <si>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</si>
  <si>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</si>
  <si>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</si>
  <si>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</si>
  <si>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</si>
  <si>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</si>
  <si>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</si>
  <si>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</si>
  <si>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</si>
  <si>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</si>
  <si>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</si>
  <si>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</si>
  <si>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</si>
  <si>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</si>
  <si>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</si>
  <si>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</si>
  <si>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</si>
  <si>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</si>
  <si>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</si>
  <si>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</si>
  <si>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</si>
  <si>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</si>
  <si>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</si>
  <si>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</si>
  <si>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</si>
  <si>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</si>
  <si>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</si>
  <si>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</si>
  <si>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</si>
  <si>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</si>
  <si>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</si>
  <si>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</si>
  <si>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</si>
  <si>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</si>
  <si>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</si>
  <si>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</si>
  <si>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</si>
  <si>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</si>
  <si>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</si>
  <si>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</si>
  <si>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</si>
  <si>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</si>
  <si>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</si>
  <si>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</si>
  <si>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</si>
  <si>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</si>
  <si>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</si>
  <si>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</si>
  <si>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</si>
  <si>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</si>
  <si>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</si>
  <si>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</si>
  <si>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</si>
  <si>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</si>
  <si>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</si>
  <si>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</si>
  <si>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</si>
  <si>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</si>
  <si>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</si>
  <si>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</si>
  <si>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</si>
  <si>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</si>
  <si>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</si>
  <si>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</si>
  <si>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</si>
  <si>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</si>
  <si>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</si>
  <si>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</si>
  <si>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</si>
  <si>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</si>
  <si>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</si>
  <si>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</si>
  <si>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</si>
  <si>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</si>
  <si>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</si>
  <si>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</si>
  <si>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</si>
  <si>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</si>
  <si>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</si>
  <si>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</si>
  <si>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</si>
  <si>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</si>
  <si>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</si>
  <si>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</si>
  <si>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</si>
  <si>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</si>
  <si>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</si>
  <si>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</si>
  <si>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</si>
  <si>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</si>
  <si>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</si>
  <si>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</si>
  <si>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</si>
  <si>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</si>
  <si>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</si>
  <si>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</si>
  <si>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</si>
  <si>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</si>
  <si>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</si>
  <si>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</si>
  <si>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</si>
  <si>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</si>
  <si>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</si>
  <si>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</si>
  <si>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</si>
  <si>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</si>
  <si>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</si>
  <si>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</si>
  <si>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</si>
  <si>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</si>
  <si>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</si>
  <si>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</si>
  <si>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</si>
  <si>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</si>
  <si>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</si>
  <si>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</si>
  <si>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</si>
  <si>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</si>
  <si>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</si>
  <si>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</si>
  <si>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</si>
  <si>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</si>
  <si>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</si>
  <si>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</si>
  <si>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</si>
  <si>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</si>
  <si>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</si>
  <si>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</si>
  <si>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</si>
  <si>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</si>
  <si>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</si>
  <si>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</si>
  <si>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</si>
  <si>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</si>
  <si>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</si>
  <si>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</si>
  <si>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</si>
  <si>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</si>
  <si>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</si>
  <si>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</si>
  <si>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</si>
  <si>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</si>
  <si>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</si>
  <si>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</si>
  <si>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</si>
  <si>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</si>
  <si>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</si>
  <si>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</si>
  <si>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</si>
  <si>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</si>
  <si>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</si>
  <si>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</si>
  <si>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</si>
  <si>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</si>
  <si>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</si>
  <si>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</si>
  <si>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</si>
  <si>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</si>
  <si>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</si>
  <si>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</si>
  <si>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</si>
  <si>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</si>
  <si>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</si>
  <si>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</si>
  <si>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</si>
  <si>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</si>
  <si>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</si>
  <si>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</si>
  <si>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</si>
  <si>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</si>
  <si>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</si>
  <si>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</si>
  <si>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</si>
  <si>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</si>
  <si>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</si>
  <si>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</si>
  <si>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</si>
  <si>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</si>
  <si>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</si>
  <si>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</si>
  <si>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</si>
  <si>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</si>
  <si>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</si>
  <si>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</si>
  <si>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</si>
  <si>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</si>
  <si>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</si>
  <si>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</si>
  <si>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</si>
  <si>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</si>
  <si>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</si>
  <si>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</si>
  <si>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</si>
  <si>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</si>
  <si>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</si>
  <si>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</si>
  <si>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</si>
  <si>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</si>
  <si>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</si>
  <si>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</si>
  <si>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</si>
  <si>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Inox Mare srl</t>
  </si>
  <si>
    <t>Import and export of stainless steel and aluminum fasteners.</t>
  </si>
  <si>
    <t>Alessandro Mazzolani</t>
  </si>
  <si>
    <t>a.mazzolani@inoxmare.it</t>
  </si>
  <si>
    <t>+39.0541.794398</t>
  </si>
  <si>
    <t>Katia Pia Rebecca Serafini</t>
  </si>
  <si>
    <t>CEO</t>
  </si>
  <si>
    <t>katia.serafini@inoxmare.it</t>
  </si>
  <si>
    <t>+39.0541.794360</t>
  </si>
  <si>
    <t>100%</t>
  </si>
  <si>
    <t>The mineral sourcing policy is that of the parent group and is published here: https://www.wuerth.com/wuerth-group/Company/Sustainability/Sustainability-2024.php</t>
  </si>
  <si>
    <t>https://www.integritynext.com/</t>
  </si>
  <si>
    <t>A</t>
  </si>
  <si>
    <t>B</t>
  </si>
  <si>
    <t>Via Pomposa 51/I 47924 Rimini (RN) -Italy-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</si>
</sst>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4" fillId="45" borderId="56" xfId="831" applyNumberFormat="1" applyFill="1" applyBorder="1" applyAlignment="1" applyProtection="1">
      <alignment horizontal="left" vertical="center" wrapText="1"/>
      <protection locked="0"/>
    </xf>
    <xf numFmtId="0" fontId="114" fillId="45" borderId="56" xfId="831" applyFill="1" applyBorder="1" applyAlignment="1" applyProtection="1">
      <alignment horizontal="left" vertical="center" wrapText="1"/>
      <protection locked="0"/>
    </xf>
  </cellXfs>
  <cellStyles count="832">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Colore 1" xfId="687" builtinId="30" customBuiltin="1"/>
    <cellStyle name="20% - Colore 2" xfId="691" builtinId="34" customBuiltin="1"/>
    <cellStyle name="20% - Colore 3" xfId="695" builtinId="38" customBuiltin="1"/>
    <cellStyle name="20% - Colore 4" xfId="699" builtinId="42" customBuiltin="1"/>
    <cellStyle name="20% - Colore 5" xfId="703" builtinId="46" customBuiltin="1"/>
    <cellStyle name="20% - Colore 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Colore 1" xfId="688" builtinId="31" customBuiltin="1"/>
    <cellStyle name="40% - Colore 2" xfId="692" builtinId="35" customBuiltin="1"/>
    <cellStyle name="40% - Colore 3" xfId="696" builtinId="39" customBuiltin="1"/>
    <cellStyle name="40% - Colore 4" xfId="700" builtinId="43" customBuiltin="1"/>
    <cellStyle name="40% - Colore 5" xfId="704" builtinId="47" customBuiltin="1"/>
    <cellStyle name="40% - Colore 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Colore 1" xfId="689" builtinId="32" customBuiltin="1"/>
    <cellStyle name="60% - Colore 2" xfId="693" builtinId="36" customBuiltin="1"/>
    <cellStyle name="60% - Colore 3" xfId="697" builtinId="40" customBuiltin="1"/>
    <cellStyle name="60% - Colore 4" xfId="701" builtinId="44" customBuiltin="1"/>
    <cellStyle name="60% - Colore 5" xfId="705" builtinId="48" customBuiltin="1"/>
    <cellStyle name="60% - Colore 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olo" xfId="680" builtinId="22" customBuiltin="1"/>
    <cellStyle name="Calculation 2" xfId="32" xr:uid="{00000000-0005-0000-0000-00004E000000}"/>
    <cellStyle name="Calculation 2 2" xfId="622" xr:uid="{00000000-0005-0000-0000-00004F000000}"/>
    <cellStyle name="Cella collegata" xfId="681" builtinId="24" customBuiltin="1"/>
    <cellStyle name="Cella da controllare" xfId="682" builtinId="23" customBuiltin="1"/>
    <cellStyle name="Check Cell 2" xfId="33" xr:uid="{00000000-0005-0000-0000-000051000000}"/>
    <cellStyle name="Check Cell 2 2" xfId="623" xr:uid="{00000000-0005-0000-0000-000052000000}"/>
    <cellStyle name="Collegamento ipertestuale" xfId="831" builtinId="8"/>
    <cellStyle name="Colore 1" xfId="686" builtinId="29" customBuiltin="1"/>
    <cellStyle name="Colore 2" xfId="690" builtinId="33" customBuiltin="1"/>
    <cellStyle name="Colore 3" xfId="694" builtinId="37" customBuiltin="1"/>
    <cellStyle name="Colore 4" xfId="698" builtinId="41" customBuiltin="1"/>
    <cellStyle name="Colore 5" xfId="702" builtinId="45" customBuiltin="1"/>
    <cellStyle name="Colore 6" xfId="706" builtinId="49" customBuiltin="1"/>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eutrale" xfId="677" builtinId="28" customBuiltin="1"/>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rmale" xfId="0" builtinId="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esto avviso" xfId="683" builtinId="11" customBuiltin="1"/>
    <cellStyle name="Testo descrittivo" xfId="684" builtinId="53" customBuiltin="1"/>
    <cellStyle name="Title 2" xfId="588" xr:uid="{00000000-0005-0000-0000-0000BF020000}"/>
    <cellStyle name="Titolo" xfId="670" builtinId="15" customBuiltin="1"/>
    <cellStyle name="Titolo 1" xfId="671" builtinId="16" customBuiltin="1"/>
    <cellStyle name="Titolo 2" xfId="672" builtinId="17" customBuiltin="1"/>
    <cellStyle name="Titolo 3" xfId="673" builtinId="18" customBuiltin="1"/>
    <cellStyle name="Titolo 4" xfId="674" builtinId="19" customBuiltin="1"/>
    <cellStyle name="Total 2" xfId="589" xr:uid="{00000000-0005-0000-0000-0000C1020000}"/>
    <cellStyle name="Totale" xfId="685" builtinId="25" customBuiltin="1"/>
    <cellStyle name="Valore non valido" xfId="676" builtinId="27" customBuiltin="1"/>
    <cellStyle name="Valore valido" xfId="675" builtinId="26"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integritynext.com/" TargetMode="External"/><Relationship Id="rId2" Type="http://schemas.openxmlformats.org/officeDocument/2006/relationships/hyperlink" Target="mailto:katia.serafini@inoxmare.it" TargetMode="External"/><Relationship Id="rId1" Type="http://schemas.openxmlformats.org/officeDocument/2006/relationships/hyperlink" Target="mailto:a.mazzolani@inoxmare.it"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7"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0529FD24-B312-4405-AAAC-1EA3AD545606}"/>
    </customSheetView>
    <customSheetView guid="{4BDF1A28-30D5-449D-B20E-D6C97EF9FAE1}" showAutoFilter="1">
      <selection activeCell="C174" sqref="C174"/>
      <pageMargins left="0" right="0" top="0" bottom="0" header="0" footer="0"/>
      <pageSetup paperSize="9" orientation="portrait"/>
      <autoFilter ref="B1:N1" xr:uid="{3EDEFD03-2CFE-48E8-B458-67E4BCA167A5}"/>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D7D7B9CC-5D46-4AAC-B9C1-D6496EFEE6B6}"/>
    </customSheetView>
    <customSheetView guid="{4BDF1A28-30D5-449D-B20E-D6C97EF9FAE1}" showAutoFilter="1">
      <selection activeCell="C1" sqref="C1:D65536"/>
      <pageMargins left="0" right="0" top="0" bottom="0" header="0" footer="0"/>
      <pageSetup orientation="portrait"/>
      <autoFilter ref="B1:C1" xr:uid="{A1F53EE5-7C73-4E2A-BF1A-5DABD380F92C}"/>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84" workbookViewId="0">
      <selection activeCell="A80" sqref="A80"/>
    </sheetView>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opLeftCell="A2" zoomScaleNormal="100" workbookViewId="0">
      <selection activeCell="B3" sqref="B3"/>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7"/>
      <c r="B1" s="438"/>
      <c r="C1" s="438"/>
      <c r="D1" s="438"/>
      <c r="E1" s="438"/>
      <c r="F1" s="438"/>
      <c r="G1" s="438"/>
      <c r="H1" s="438"/>
      <c r="I1" s="438"/>
      <c r="J1" s="438"/>
      <c r="K1" s="439"/>
      <c r="L1" s="101"/>
      <c r="P1" s="2"/>
      <c r="Q1" s="2"/>
      <c r="R1" s="2"/>
      <c r="S1" s="2"/>
      <c r="T1" s="2"/>
      <c r="U1" s="2"/>
      <c r="V1" s="2"/>
      <c r="W1" s="2"/>
      <c r="X1" s="2"/>
      <c r="Y1" s="2"/>
      <c r="Z1" s="2"/>
      <c r="AA1" s="2"/>
      <c r="AB1" s="2"/>
      <c r="AC1" s="2"/>
      <c r="AD1" s="2"/>
      <c r="AE1" s="2"/>
      <c r="AF1" s="2"/>
      <c r="AG1" s="2"/>
      <c r="AH1" s="2"/>
    </row>
    <row r="2" spans="1:34" ht="81.75" customHeight="1">
      <c r="A2" s="27"/>
      <c r="B2" s="281"/>
      <c r="C2" s="28"/>
      <c r="D2" s="440" t="str">
        <f ca="1">OFFSET(L!$C$1,MATCH("Declaration"&amp;ADDRESS(ROW(),COLUMN(),4),L!$A:$A,0)-1,SL,,)</f>
        <v>Extended Minerals Reporting Template (EMRT)</v>
      </c>
      <c r="E2" s="441"/>
      <c r="F2" s="441"/>
      <c r="G2" s="441"/>
      <c r="H2" s="441"/>
      <c r="I2" s="441"/>
      <c r="J2" s="442"/>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3" t="s">
        <v>18</v>
      </c>
      <c r="P6" s="2"/>
      <c r="Q6" s="2"/>
      <c r="R6" s="2"/>
      <c r="S6" s="2"/>
      <c r="T6" s="2"/>
      <c r="U6" s="2"/>
      <c r="V6" s="2"/>
      <c r="W6" s="2"/>
      <c r="X6" s="2"/>
      <c r="Y6" s="2"/>
      <c r="Z6" s="2"/>
      <c r="AA6" s="2"/>
      <c r="AB6" s="2"/>
      <c r="AC6" s="2"/>
      <c r="AD6" s="2"/>
      <c r="AE6" s="2"/>
      <c r="AF6" s="2"/>
      <c r="AG6" s="2"/>
      <c r="AH6" s="2"/>
    </row>
    <row r="7" spans="1:34" ht="15.75">
      <c r="A7" s="27"/>
      <c r="B7" s="451" t="str">
        <f ca="1">OFFSET(L!$C$1,MATCH("Declaration"&amp;ADDRESS(ROW(),COLUMN(),4),L!$A:$A,0)-1,SL,,)</f>
        <v>Company Information</v>
      </c>
      <c r="C7" s="451"/>
      <c r="D7" s="451"/>
      <c r="E7" s="451"/>
      <c r="F7" s="451"/>
      <c r="G7" s="451"/>
      <c r="H7" s="451"/>
      <c r="I7" s="451"/>
      <c r="J7" s="451"/>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3" t="s">
        <v>20161</v>
      </c>
      <c r="E8" s="444"/>
      <c r="F8" s="444"/>
      <c r="G8" s="444"/>
      <c r="H8" s="444"/>
      <c r="I8" s="444"/>
      <c r="J8" s="445"/>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1"/>
      <c r="D10" s="447" t="s">
        <v>20162</v>
      </c>
      <c r="E10" s="448"/>
      <c r="F10" s="448"/>
      <c r="G10" s="448"/>
      <c r="H10" s="448"/>
      <c r="I10" s="448"/>
      <c r="J10" s="449"/>
      <c r="K10" s="29"/>
      <c r="L10" s="103"/>
      <c r="Q10" s="2"/>
      <c r="R10" s="2"/>
      <c r="S10" s="2"/>
      <c r="T10" s="2"/>
      <c r="U10" s="2"/>
      <c r="V10" s="2"/>
      <c r="W10" s="2"/>
      <c r="X10" s="2"/>
      <c r="Y10" s="2"/>
      <c r="Z10" s="2"/>
      <c r="AA10" s="2"/>
      <c r="AB10" s="2"/>
      <c r="AC10" s="2"/>
      <c r="AD10" s="2"/>
      <c r="AE10" s="2"/>
      <c r="AF10" s="2"/>
      <c r="AG10" s="2"/>
      <c r="AH10" s="2"/>
    </row>
    <row r="11" spans="1:34" ht="15.75">
      <c r="A11" s="31"/>
      <c r="B11" s="453"/>
      <c r="C11" s="111"/>
      <c r="D11" s="454" t="str">
        <f ca="1">IF(D9=Q9,OFFSET(L!$C$1,MATCH("Declaration"&amp;ADDRESS(ROW(),COLUMN(),4),L!$A:$A,0)-1,SL,,),"")</f>
        <v/>
      </c>
      <c r="E11" s="455"/>
      <c r="F11" s="455"/>
      <c r="G11" s="455"/>
      <c r="H11" s="455"/>
      <c r="I11" s="455"/>
      <c r="J11" s="456"/>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57" t="s">
        <v>18684</v>
      </c>
      <c r="F12" s="458"/>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57" t="s">
        <v>41</v>
      </c>
      <c r="F13" s="458"/>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59"/>
      <c r="C14" s="111"/>
      <c r="D14" s="296"/>
      <c r="E14" s="461"/>
      <c r="F14" s="462"/>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0"/>
      <c r="C15" s="111"/>
      <c r="D15" s="296"/>
      <c r="E15" s="461"/>
      <c r="F15" s="46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t="s">
        <v>20175</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20163</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82" t="s">
        <v>20164</v>
      </c>
      <c r="E20" s="433"/>
      <c r="F20" s="433"/>
      <c r="G20" s="433"/>
      <c r="H20" s="433"/>
      <c r="I20" s="433"/>
      <c r="J20" s="434"/>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20165</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20166</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t="s">
        <v>20167</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82" t="s">
        <v>20168</v>
      </c>
      <c r="E24" s="433"/>
      <c r="F24" s="433"/>
      <c r="G24" s="433"/>
      <c r="H24" s="433"/>
      <c r="I24" s="433"/>
      <c r="J24" s="434"/>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20169</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5">
        <v>45965</v>
      </c>
      <c r="E26" s="436"/>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22</v>
      </c>
      <c r="E30" s="405"/>
      <c r="F30" s="8"/>
      <c r="G30" s="406"/>
      <c r="H30" s="407"/>
      <c r="I30" s="407"/>
      <c r="J30" s="408"/>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25</v>
      </c>
      <c r="E35" s="405"/>
      <c r="F35" s="8"/>
      <c r="G35" s="406"/>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c r="E42" s="405"/>
      <c r="F42" s="8"/>
      <c r="G42" s="406"/>
      <c r="H42" s="407"/>
      <c r="I42" s="407"/>
      <c r="J42" s="408"/>
      <c r="K42" s="29"/>
      <c r="L42" s="104"/>
      <c r="M42">
        <f t="shared" ref="M42:M51" si="38">IF(AND(B42="",D42&lt;&gt;""),1,0)</f>
        <v>0</v>
      </c>
      <c r="P42" s="299" t="str">
        <f>IF(OR(D30="No",D30="Unknown",D30="Not declaring"),"",O30)</f>
        <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5">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t="s">
        <v>25</v>
      </c>
      <c r="E47" s="405"/>
      <c r="F47" s="8"/>
      <c r="G47" s="406"/>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c r="E54" s="405"/>
      <c r="F54" s="40"/>
      <c r="G54" s="406"/>
      <c r="H54" s="407"/>
      <c r="I54" s="407"/>
      <c r="J54" s="408"/>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t="s">
        <v>22</v>
      </c>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26</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t="s">
        <v>26</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20170</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t="s">
        <v>20170</v>
      </c>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t="s">
        <v>25</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22</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t="s">
        <v>22</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22</v>
      </c>
      <c r="E117" s="405"/>
      <c r="F117" s="49"/>
      <c r="G117" s="414" t="s">
        <v>20171</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22</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22</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22</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33</v>
      </c>
      <c r="E133" s="410"/>
      <c r="F133" s="49"/>
      <c r="G133" s="483" t="s">
        <v>20172</v>
      </c>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7B4981F3-12E0-423A-AB07-71B87FE269A3}"/>
    <hyperlink ref="D24" r:id="rId2" xr:uid="{8F1FB682-5149-411B-B62D-0E30B8AA86E2}"/>
    <hyperlink ref="G133" r:id="rId3" xr:uid="{75BDEAC8-9B71-4370-A8F9-A88C44BA2A23}"/>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C7" sqref="C7"/>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3" t="str">
        <f ca="1">OFFSET(L!$C$1,MATCH("Smelter List"&amp;ADDRESS(ROW(),COLUMN(),4),L!$A:$A,0)-1,SL,,)</f>
        <v>Link to "RMAP Conformant Smelter List"</v>
      </c>
      <c r="K2" s="464"/>
      <c r="L2" s="464"/>
      <c r="M2" s="464"/>
      <c r="N2" s="464"/>
      <c r="O2" s="464"/>
      <c r="P2" s="161"/>
      <c r="Q2" s="162"/>
      <c r="R2" s="163"/>
      <c r="S2" s="163"/>
      <c r="T2" s="163"/>
      <c r="AB2" s="310"/>
      <c r="AH2" s="129" t="s">
        <v>25</v>
      </c>
    </row>
    <row r="3" spans="1:34" s="16" customFormat="1" ht="249.6" customHeight="1">
      <c r="A3" s="200"/>
      <c r="B3" s="46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5"/>
      <c r="D3" s="465"/>
      <c r="E3" s="465"/>
      <c r="F3" s="164"/>
      <c r="G3" s="466" t="str">
        <f ca="1">OFFSET(L!$C$1,MATCH("General"&amp;"Cpy",L!$A:$A,0)-1,SL,,)</f>
        <v>© 2025 Responsible Minerals Initiative. All rights reserved.</v>
      </c>
      <c r="H3" s="467"/>
      <c r="I3" s="468"/>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0.25">
      <c r="A5" s="196" t="s">
        <v>20173</v>
      </c>
      <c r="B5" s="302" t="s">
        <v>18684</v>
      </c>
      <c r="C5" s="151" t="s">
        <v>45</v>
      </c>
      <c r="D5" s="148"/>
      <c r="E5" s="148" t="str">
        <f ca="1">IF(ISERROR($V5),"",OFFSET('Smelter Look-up'!$D$4,$V5-4,0)&amp;"")</f>
        <v/>
      </c>
      <c r="F5" s="148">
        <f ca="1">IF(ISERROR($V5),"",OFFSET('Smelter Look-up'!$E$4,$V5-4,0))</f>
        <v>0</v>
      </c>
      <c r="G5" s="148">
        <f ca="1">IF(C5=$X$4,"Enter smelter details",IF(ISERROR($V5),"",OFFSET('Smelter Look-up'!$F$4,$V5-4,0)))</f>
        <v>0</v>
      </c>
      <c r="H5" s="204">
        <f ca="1">IF(ISERROR($V5),"",OFFSET('Smelter Look-up'!$G$4,$V5-4,0))</f>
        <v>0</v>
      </c>
      <c r="I5" s="205">
        <f ca="1">IF(ISERROR($V5),"",OFFSET('Smelter Look-up'!$H$4,$V5-4,0))</f>
        <v>0</v>
      </c>
      <c r="J5" s="205">
        <f ca="1">IF(ISERROR($V5),"",OFFSET('Smelter Look-up'!$I$4,$V5-4,0))</f>
        <v>0</v>
      </c>
      <c r="K5" s="149"/>
      <c r="L5" s="149"/>
      <c r="M5" s="149"/>
      <c r="N5" s="149"/>
      <c r="O5" s="149"/>
      <c r="P5" s="207"/>
      <c r="Q5" s="150"/>
      <c r="R5" s="148" t="str">
        <f ca="1">IF(ISERROR($V5),"",OFFSET('Smelter Look-up'!$C$4,$V5-4,0)&amp;"")</f>
        <v>Unknown</v>
      </c>
      <c r="S5" s="154" t="str">
        <f t="shared" ref="S5:S12" ca="1" si="0">IF(B5="","",IF(ISERROR(MATCH($E5,CL,0)),"Unknown",INDIRECT("'C'!$A$"&amp;MATCH($E5,CL,0)+1)))</f>
        <v>Unknown</v>
      </c>
      <c r="T5" s="154" t="str">
        <f ca="1">IF(B5="","",IF(ISERROR(MATCH($J5,SorP!$B$1:$B$6226,0)),"",INDIRECT("'SorP'!$A$"&amp;MATCH($S5&amp;$J5,SorP!C:C,0))))</f>
        <v/>
      </c>
      <c r="U5" s="167"/>
      <c r="V5" s="168">
        <f>IF(C5="",NA(),MATCH($B5&amp;$C5,'Smelter Look-up'!$J:$J,0))</f>
        <v>315</v>
      </c>
      <c r="X5" s="169">
        <f t="shared" ref="X5:X12" ca="1" si="1">IF(AND(C5="Smelter not listed",OR(LEN(D5)=0,LEN(E5)=0)),1,0)</f>
        <v>0</v>
      </c>
      <c r="AB5" s="312" t="str">
        <f t="shared" ref="AB5:AB12" si="2">IF(C5="","",B5)</f>
        <v>Copper</v>
      </c>
      <c r="AC5" s="169" t="str">
        <f>B5</f>
        <v>Copper</v>
      </c>
      <c r="AD5" s="169" t="str">
        <f>IF(C5="Smelter not listed",D5,C5)</f>
        <v>Smelter not yet identified</v>
      </c>
    </row>
    <row r="6" spans="1:34" s="169" customFormat="1" ht="20.25">
      <c r="A6" s="196" t="s">
        <v>20174</v>
      </c>
      <c r="B6" s="302" t="s">
        <v>18685</v>
      </c>
      <c r="C6" s="151" t="s">
        <v>45</v>
      </c>
      <c r="D6" s="148"/>
      <c r="E6" s="148" t="str">
        <f ca="1">IF(ISERROR($V6),"",OFFSET('Smelter Look-up'!$D$4,$V6-4,0)&amp;"")</f>
        <v/>
      </c>
      <c r="F6" s="148">
        <f ca="1">IF(ISERROR($V6),"",OFFSET('Smelter Look-up'!$E$4,$V6-4,0))</f>
        <v>0</v>
      </c>
      <c r="G6" s="148">
        <f ca="1">IF(C6=$X$4,"Enter smelter details",IF(ISERROR($V6),"",OFFSET('Smelter Look-up'!$F$4,$V6-4,0)))</f>
        <v>0</v>
      </c>
      <c r="H6" s="204">
        <f ca="1">IF(ISERROR($V6),"",OFFSET('Smelter Look-up'!$G$4,$V6-4,0))</f>
        <v>0</v>
      </c>
      <c r="I6" s="205">
        <f ca="1">IF(ISERROR($V6),"",OFFSET('Smelter Look-up'!$H$4,$V6-4,0))</f>
        <v>0</v>
      </c>
      <c r="J6" s="205">
        <f ca="1">IF(ISERROR($V6),"",OFFSET('Smelter Look-up'!$I$4,$V6-4,0))</f>
        <v>0</v>
      </c>
      <c r="K6" s="149"/>
      <c r="L6" s="149"/>
      <c r="M6" s="149"/>
      <c r="N6" s="149"/>
      <c r="O6" s="149"/>
      <c r="P6" s="207"/>
      <c r="Q6" s="150"/>
      <c r="R6" s="148" t="str">
        <f ca="1">IF(ISERROR($V6),"",OFFSET('Smelter Look-up'!$C$4,$V6-4,0)&amp;"")</f>
        <v>Unknown</v>
      </c>
      <c r="S6" s="154" t="str">
        <f t="shared" ca="1" si="0"/>
        <v>Unknown</v>
      </c>
      <c r="T6" s="154" t="str">
        <f ca="1">IF(B6="","",IF(ISERROR(MATCH($J6,SorP!$B$1:$B$6226,0)),"",INDIRECT("'SorP'!$A$"&amp;MATCH($S6&amp;$J6,SorP!C:C,0))))</f>
        <v/>
      </c>
      <c r="U6" s="167"/>
      <c r="V6" s="168">
        <f>IF(C6="",NA(),MATCH($B6&amp;$C6,'Smelter Look-up'!$J:$J,0))</f>
        <v>495</v>
      </c>
      <c r="X6" s="169">
        <f t="shared" ca="1" si="1"/>
        <v>0</v>
      </c>
      <c r="AB6" s="312" t="str">
        <f t="shared" si="2"/>
        <v>Nickel</v>
      </c>
      <c r="AC6" s="169" t="str">
        <f t="shared" ref="AC6:AC69" si="3">B6</f>
        <v>Nickel</v>
      </c>
      <c r="AD6" s="169" t="str">
        <f t="shared" ref="AD6:AD69" si="4">IF(C6="Smelter not listed",D6,C6)</f>
        <v>Smelter not yet identified</v>
      </c>
    </row>
    <row r="7" spans="1:34" s="169" customFormat="1" ht="20.25">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IF(B7="","",IF(ISERROR(MATCH($J7,SorP!$B$1:$B$6226,0)),"",INDIRECT("'SorP'!$A$"&amp;MATCH($S7&amp;$J7,SorP!C:C,0))))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25">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69" t="str">
        <f ca="1">OFFSET(L!$C$1,MATCH("Checker"&amp;ADDRESS(ROW(),COLUMN(),4),L!$A:$A,0)-1,SL,,)</f>
        <v>To ensure all required fields have been populated before submitting to your customers review form for any line items highlighted in red</v>
      </c>
      <c r="B1" s="469"/>
      <c r="C1" s="469"/>
      <c r="D1" s="107" t="str">
        <f ca="1">OFFSET(L!$C$1,MATCH("Checker"&amp;ADDRESS(ROW(),COLUMN(),4),L!$A:$A,0)-1,SL,,)</f>
        <v>Required fields remaining to be completed</v>
      </c>
      <c r="E1" s="16" t="s">
        <v>18</v>
      </c>
    </row>
    <row r="2" spans="1:10" ht="15.7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Inox Mare srl</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t="str">
        <f>Declaration!D10</f>
        <v>Import and export of stainless steel and aluminum fasteners.</v>
      </c>
      <c r="C6" s="78" t="str">
        <f t="shared" ca="1" si="0"/>
        <v>Complete</v>
      </c>
      <c r="D6" s="84" t="str">
        <f>IF(H6=1,"Click here to provide a Description of Scope","")</f>
        <v/>
      </c>
      <c r="E6" s="16" t="s">
        <v>15</v>
      </c>
      <c r="F6" s="83">
        <f>IF(OR(B5=Declaration!P9,B5=Declaration!Q9,B5=0),0,1)</f>
        <v>0</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Alessandro Mazzolani</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a.mazzolani@inoxmare.it</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+39.0541.794398</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Katia Pia Rebecca Serafini</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katia.serafini@inoxmare.it</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45965</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Unknown</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Unknown</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No</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No</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No</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The mineral sourcing policy is that of the parent group and is published here: https://www.wuerth.com/wuerth-group/Company/Sustainability/Sustainability-2024.php</v>
      </c>
      <c r="C96" s="78" t="str">
        <f ca="1">IF(H96=1,J96,I96)</f>
        <v>Complete</v>
      </c>
      <c r="D96" s="320" t="str">
        <f>IF(H96=1,"Click here to answer question (C)","")</f>
        <v/>
      </c>
      <c r="E96" s="16" t="s">
        <v>15</v>
      </c>
      <c r="F96" s="83">
        <f>IF(AND(F95=1,B95="Yes"),1,0)</f>
        <v>0</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No</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No</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Using Other Format (Describe)</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C5" sqref="C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0" t="str">
        <f ca="1">OFFSET(L!$C$1,MATCH("Mine List"&amp;ADDRESS(ROW(),COLUMN(),4),L!$A:$A,0)-1,SL,,)</f>
        <v>TO BEGIN:</v>
      </c>
      <c r="C2" s="470" t="s">
        <v>19178</v>
      </c>
      <c r="D2" s="470" t="s">
        <v>19178</v>
      </c>
      <c r="E2" s="324"/>
      <c r="F2" s="324"/>
      <c r="G2" s="325"/>
      <c r="H2" s="471"/>
      <c r="I2" s="472"/>
      <c r="J2" s="472"/>
      <c r="K2" s="472"/>
      <c r="L2" s="472"/>
      <c r="M2" s="472"/>
      <c r="N2" s="326"/>
      <c r="O2" s="326"/>
    </row>
    <row r="3" spans="1:19" s="322" customFormat="1" ht="93.95" customHeight="1" thickBot="1">
      <c r="A3" s="358"/>
      <c r="B3" s="473"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3" t="s">
        <v>19178</v>
      </c>
      <c r="D3" s="473" t="s">
        <v>19178</v>
      </c>
      <c r="E3" s="474" t="s">
        <v>19176</v>
      </c>
      <c r="F3" s="474"/>
      <c r="G3" s="475"/>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t="s">
        <v>18684</v>
      </c>
      <c r="B5" s="360" t="s">
        <v>45</v>
      </c>
      <c r="C5" s="360"/>
      <c r="D5" s="360"/>
      <c r="E5" s="360"/>
      <c r="F5" s="360"/>
      <c r="G5" s="361"/>
      <c r="H5" s="361"/>
      <c r="I5" s="362"/>
      <c r="J5" s="362"/>
      <c r="K5" s="362"/>
      <c r="L5" s="362"/>
      <c r="M5" s="362"/>
      <c r="N5" s="337" t="str">
        <f t="shared" ref="N5:N68" ca="1" si="0">IF(A5="","",IF(ISERROR(MATCH($F5,CL,0)),"Unknown",INDIRECT("'C'!$A$"&amp;MATCH($F5,CL,0)+1)))</f>
        <v>Unknown</v>
      </c>
      <c r="O5" s="337" t="s">
        <v>19177</v>
      </c>
      <c r="P5" s="338"/>
      <c r="Q5" s="339" t="str">
        <f t="shared" ref="Q5:Q68" si="1">A5&amp;B5</f>
        <v>CopperSmelter not yet identified</v>
      </c>
      <c r="R5" s="339" t="b">
        <f t="shared" ref="R5:R68" si="2">OR(ISBLANK(B5),ISBLANK(C5))</f>
        <v>1</v>
      </c>
      <c r="S5" s="339" t="str">
        <f t="shared" ref="S5:S68" si="3">IF(R5,"",A5&amp;"+")</f>
        <v/>
      </c>
    </row>
    <row r="6" spans="1:19" s="339" customFormat="1" ht="20.100000000000001" customHeight="1">
      <c r="A6" s="302" t="s">
        <v>18685</v>
      </c>
      <c r="B6" s="334" t="s">
        <v>45</v>
      </c>
      <c r="C6" s="334"/>
      <c r="D6" s="334"/>
      <c r="E6" s="334"/>
      <c r="F6" s="334"/>
      <c r="G6" s="335"/>
      <c r="H6" s="335"/>
      <c r="I6" s="336"/>
      <c r="J6" s="336"/>
      <c r="K6" s="336"/>
      <c r="L6" s="336"/>
      <c r="M6" s="336"/>
      <c r="N6" s="337" t="str">
        <f t="shared" ca="1" si="0"/>
        <v>Unknown</v>
      </c>
      <c r="O6" s="337" t="s">
        <v>19177</v>
      </c>
      <c r="P6" s="338"/>
      <c r="Q6" s="339" t="str">
        <f t="shared" si="1"/>
        <v>NickelSmelter not yet identified</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tabSelected="1" workbookViewId="0">
      <pane xSplit="2" ySplit="5" topLeftCell="C6" activePane="bottomRight" state="frozen"/>
      <selection pane="topRight" activeCell="B24" sqref="B24:J24"/>
      <selection pane="bottomLeft" activeCell="B24" sqref="B24:J24"/>
      <selection pane="bottomRight" activeCell="B4" sqref="B4:F4"/>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7" t="str">
        <f ca="1">OFFSET(L!$C$1,MATCH("Product List"&amp;ADDRESS(ROW(),COLUMN(),4),L!$A:$A,0)-1,SL,,)</f>
        <v>Completion required only if reporting level "Product (or List of Products)" selected on the 'Declaration' worksheet.</v>
      </c>
      <c r="B1" s="478"/>
      <c r="C1" s="478"/>
      <c r="D1" s="478"/>
      <c r="E1" s="478"/>
      <c r="F1" s="478"/>
      <c r="G1" s="106"/>
    </row>
    <row r="2" spans="1:37">
      <c r="A2" s="19"/>
      <c r="B2" s="108"/>
      <c r="C2" s="108"/>
      <c r="D2" s="108"/>
      <c r="E2" s="108"/>
      <c r="F2"/>
      <c r="G2" s="20"/>
    </row>
    <row r="3" spans="1:37">
      <c r="A3" s="19"/>
      <c r="B3" s="108"/>
      <c r="C3" s="108"/>
      <c r="D3" s="108"/>
      <c r="E3" s="108"/>
      <c r="F3" s="108"/>
      <c r="G3" s="20"/>
    </row>
    <row r="4" spans="1:37" ht="15.75" customHeight="1">
      <c r="A4" s="19"/>
      <c r="B4" s="476" t="s">
        <v>47</v>
      </c>
      <c r="C4" s="476"/>
      <c r="D4" s="476"/>
      <c r="E4" s="476"/>
      <c r="F4" s="476"/>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79" t="str">
        <f ca="1">OFFSET(L!$C$1,MATCH("General"&amp;"Cpy",L!$A:$A,0)-1,SL,,)</f>
        <v>© 2025 Responsible Minerals Initiative. All rights reserved.</v>
      </c>
      <c r="C1001" s="479"/>
      <c r="D1001" s="479"/>
      <c r="E1001" s="479"/>
      <c r="F1001" s="479"/>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M495"/>
  <sheetViews>
    <sheetView zoomScaleNormal="100" workbookViewId="0">
      <pane ySplit="4" topLeftCell="A431"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0"/>
      <c r="C1" s="480"/>
      <c r="D1" s="480"/>
      <c r="E1" s="480"/>
      <c r="F1" s="480"/>
      <c r="G1" s="480"/>
    </row>
    <row r="2" spans="1:13">
      <c r="A2" s="481"/>
      <c r="B2" s="481"/>
      <c r="C2" s="481"/>
      <c r="D2" s="481"/>
      <c r="E2" s="481"/>
      <c r="F2" s="481"/>
      <c r="G2" s="481"/>
      <c r="H2" s="481"/>
      <c r="I2" s="481"/>
    </row>
    <row r="3" spans="1:13">
      <c r="A3" s="481"/>
      <c r="B3" s="481"/>
      <c r="C3" s="481"/>
      <c r="D3" s="481"/>
      <c r="E3" s="481"/>
      <c r="F3" s="481"/>
      <c r="G3" s="481"/>
      <c r="H3" s="481"/>
      <c r="I3" s="481"/>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hidden="1">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hidden="1">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hidden="1">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hidden="1">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hidden="1">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hidden="1">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hidden="1">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hidden="1">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hidden="1">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hidden="1">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hidden="1">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hidden="1">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hidden="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hidden="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hidden="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hidden="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hidden="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hidden="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hidden="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hidden="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hidden="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hidden="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hidden="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hidden="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hidden="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hidden="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hidden="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hidden="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hidden="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hidden="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hidden="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hidden="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hidden="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hidden="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hidden="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hidden="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hidden="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hidden="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hidden="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hidden="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hidden="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hidden="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hidden="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hidden="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hidden="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hidden="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hidden="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hidden="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hidden="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hidden="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hidden="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hidden="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hidden="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hidden="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hidden="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hidden="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hidden="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hidden="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hidden="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hidden="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hidden="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hidden="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hidden="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hidden="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hidden="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hidden="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hidden="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hidden="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hidden="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hidden="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hidden="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hidden="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hidden="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hidden="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hidden="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hidden="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hidden="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hidden="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hidden="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hidden="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hidden="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hidden="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hidden="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hidden="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hidden="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hidden="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hidden="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hidden="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hidden="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hidden="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hidden="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hidden="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hidden="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hidden="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hidden="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hidden="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hidden="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hidden="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hidden="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hidden="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hidden="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hidden="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hidden="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hidden="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hidden="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hidden="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hidden="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hidden="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hidden="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hidden="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hidden="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hidden="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hidden="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hidden="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hidden="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hidden="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hidden="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hidden="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hidden="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hidden="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hidden="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hidden="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hidden="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hidden="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hidden="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hidden="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hidden="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hidden="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hidden="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hidden="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hidden="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hidden="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hidden="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hidden="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hidden="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hidden="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hidden="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hidden="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hidden="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hidden="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hidden="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hidden="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hidden="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hidden="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hidden="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hidden="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hidden="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hidden="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hidden="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hidden="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hidden="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hidden="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hidden="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hidden="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hidden="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hidden="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hidden="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hidden="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hidden="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hidden="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hidden="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hidden="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hidden="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hidden="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hidden="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hidden="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hidden="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hidden="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hidden="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hidden="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hidden="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hidden="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hidden="1">
      <c r="A177" s="155" t="s">
        <v>40</v>
      </c>
      <c r="B177" s="155" t="s">
        <v>298</v>
      </c>
      <c r="H177" s="156"/>
      <c r="J177" s="155" t="str">
        <f t="shared" si="4"/>
        <v>CobaltSmelter not listed</v>
      </c>
      <c r="K177" s="155" t="str">
        <f t="shared" si="5"/>
        <v>CobaltSmelter not listed</v>
      </c>
    </row>
    <row r="178" spans="1:11" hidden="1">
      <c r="A178" s="155" t="s">
        <v>40</v>
      </c>
      <c r="B178" s="155" t="s">
        <v>45</v>
      </c>
      <c r="C178" s="155" t="s">
        <v>26</v>
      </c>
      <c r="H178" s="156"/>
      <c r="J178" s="155" t="str">
        <f t="shared" si="4"/>
        <v>CobaltSmelter not yet identified</v>
      </c>
      <c r="K178" s="155" t="str">
        <f t="shared" si="5"/>
        <v>CobaltSmelter not yet identified</v>
      </c>
    </row>
    <row r="179" spans="1:11" hidden="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hidden="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hidden="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hidden="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hidden="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hidden="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hidden="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hidden="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hidden="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hidden="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hidden="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hidden="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hidden="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hidden="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hidden="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hidden="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hidden="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hidden="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hidden="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hidden="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hidden="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hidden="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hidden="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hidden="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hidden="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hidden="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hidden="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hidden="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hidden="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hidden="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hidden="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hidden="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hidden="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hidden="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hidden="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hidden="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hidden="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hidden="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hidden="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hidden="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hidden="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hidden="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hidden="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hidden="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hidden="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hidden="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hidden="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hidden="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hidden="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hidden="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hidden="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hidden="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hidden="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hidden="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hidden="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hidden="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hidden="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hidden="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hidden="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hidden="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hidden="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hidden="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hidden="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hidden="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hidden="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hidden="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hidden="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hidden="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hidden="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hidden="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hidden="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hidden="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hidden="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hidden="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hidden="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hidden="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hidden="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hidden="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hidden="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hidden="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hidden="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hidden="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hidden="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hidden="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hidden="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hidden="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hidden="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hidden="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hidden="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hidden="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hidden="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hidden="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hidden="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hidden="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hidden="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hidden="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hidden="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hidden="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hidden="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hidden="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hidden="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hidden="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hidden="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hidden="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hidden="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hidden="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hidden="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hidden="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hidden="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hidden="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hidden="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hidden="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hidden="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hidden="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hidden="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hidden="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hidden="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hidden="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hidden="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hidden="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hidden="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hidden="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hidden="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hidden="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hidden="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hidden="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hidden="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hidden="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hidden="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hidden="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hidden="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hidden="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hidden="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hidden="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hidden="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hidden="1">
      <c r="A314" s="155" t="s">
        <v>18684</v>
      </c>
      <c r="B314" s="155" t="s">
        <v>298</v>
      </c>
      <c r="H314" s="283"/>
      <c r="I314" s="283"/>
      <c r="J314" s="155" t="str">
        <f t="shared" si="8"/>
        <v>CopperSmelter not listed</v>
      </c>
      <c r="K314" s="155" t="str">
        <f t="shared" si="9"/>
        <v>CopperSmelter not listed</v>
      </c>
    </row>
    <row r="315" spans="1:11" hidden="1">
      <c r="A315" s="155" t="s">
        <v>18684</v>
      </c>
      <c r="B315" s="155" t="s">
        <v>45</v>
      </c>
      <c r="C315" s="155" t="s">
        <v>26</v>
      </c>
      <c r="H315" s="283"/>
      <c r="I315" s="283"/>
      <c r="J315" s="155" t="str">
        <f t="shared" si="8"/>
        <v>CopperSmelter not yet identified</v>
      </c>
      <c r="K315" s="155" t="str">
        <f t="shared" si="9"/>
        <v>CopperSmelter not yet identified</v>
      </c>
    </row>
    <row r="316" spans="1:11" hidden="1">
      <c r="A316" s="155" t="s">
        <v>18686</v>
      </c>
      <c r="B316" s="155" t="s">
        <v>298</v>
      </c>
      <c r="H316" s="283"/>
      <c r="I316" s="283"/>
      <c r="J316" s="155" t="str">
        <f t="shared" ref="J316:J317" si="10">A316&amp;B316</f>
        <v>GraphiteSmelter not listed</v>
      </c>
      <c r="K316" s="155" t="str">
        <f t="shared" ref="K316:K317" si="11">A316&amp;B316</f>
        <v>GraphiteSmelter not listed</v>
      </c>
    </row>
    <row r="317" spans="1:11" hidden="1">
      <c r="A317" s="155" t="s">
        <v>18686</v>
      </c>
      <c r="B317" s="155" t="s">
        <v>45</v>
      </c>
      <c r="C317" s="155" t="s">
        <v>26</v>
      </c>
      <c r="H317" s="283"/>
      <c r="I317" s="283"/>
      <c r="J317" s="155" t="str">
        <f t="shared" si="10"/>
        <v>GraphiteSmelter not yet identified</v>
      </c>
      <c r="K317" s="155" t="str">
        <f t="shared" si="11"/>
        <v>GraphiteSmelter not yet identified</v>
      </c>
    </row>
    <row r="318" spans="1:11" hidden="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hidden="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hidden="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hidden="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hidden="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hidden="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hidden="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hidden="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hidden="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hidden="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hidden="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hidden="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hidden="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hidden="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hidden="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hidden="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hidden="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hidden="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hidden="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hidden="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hidden="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hidden="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hidden="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hidden="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hidden="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hidden="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hidden="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hidden="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hidden="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hidden="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hidden="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hidden="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hidden="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hidden="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hidden="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hidden="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hidden="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hidden="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hidden="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hidden="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hidden="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hidden="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hidden="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hidden="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hidden="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hidden="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hidden="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hidden="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hidden="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hidden="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hidden="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hidden="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hidden="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hidden="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hidden="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hidden="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hidden="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hidden="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hidden="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hidden="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hidden="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hidden="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hidden="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hidden="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hidden="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hidden="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hidden="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hidden="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hidden="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hidden="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hidden="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hidden="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hidden="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hidden="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hidden="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hidden="1">
      <c r="A393" s="155" t="s">
        <v>18687</v>
      </c>
      <c r="B393" s="155" t="s">
        <v>298</v>
      </c>
      <c r="H393" s="283"/>
      <c r="I393" s="283"/>
      <c r="J393" s="155" t="str">
        <f t="shared" si="14"/>
        <v>LithiumSmelter not listed</v>
      </c>
      <c r="K393" s="155" t="str">
        <f t="shared" si="15"/>
        <v>LithiumSmelter not listed</v>
      </c>
    </row>
    <row r="394" spans="1:11" hidden="1">
      <c r="A394" s="155" t="s">
        <v>18687</v>
      </c>
      <c r="B394" s="155" t="s">
        <v>45</v>
      </c>
      <c r="C394" s="155" t="s">
        <v>26</v>
      </c>
      <c r="H394" s="283"/>
      <c r="I394" s="283"/>
      <c r="J394" s="155" t="str">
        <f t="shared" si="14"/>
        <v>LithiumSmelter not yet identified</v>
      </c>
      <c r="K394" s="155" t="str">
        <f t="shared" si="15"/>
        <v>LithiumSmelter not yet identified</v>
      </c>
    </row>
    <row r="395" spans="1:11" hidden="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hidden="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hidden="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hidden="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hidden="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hidden="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hidden="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hidden="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hidden="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hidden="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hidden="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hidden="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hidden="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hidden="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hidden="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hidden="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hidden="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hidden="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hidden="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hidden="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hidden="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hidden="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hidden="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hidden="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hidden="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hidden="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hidden="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hidden="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hidden="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hidden="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hidden="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hidden="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hidden="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hidden="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hidden="1">
      <c r="A429" s="155" t="s">
        <v>41</v>
      </c>
      <c r="B429" s="155" t="s">
        <v>298</v>
      </c>
      <c r="H429" s="283"/>
      <c r="I429" s="283"/>
      <c r="J429" s="155" t="str">
        <f t="shared" si="14"/>
        <v>MicaSmelter not listed</v>
      </c>
      <c r="K429" s="155" t="str">
        <f t="shared" si="15"/>
        <v>MicaSmelter not listed</v>
      </c>
    </row>
    <row r="430" spans="1:11" hidden="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95" xr:uid="{00000000-0001-0000-0700-000000000000}">
    <filterColumn colId="0">
      <filters>
        <filter val="Nickel"/>
      </filters>
    </filterColumn>
  </autoFilter>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12</vt:i4>
      </vt:variant>
      <vt:variant>
        <vt:lpstr>Intervalli denominati</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Declaration!Area_stampa</vt:lpstr>
      <vt:lpstr>CL</vt:lpstr>
      <vt:lpstr>'Smelter List'!dropX</vt:lpstr>
      <vt:lpstr>LN</vt:lpstr>
      <vt:lpstr>'Smelter List'!Metal</vt:lpstr>
      <vt:lpstr>MetalSmelter</vt:lpstr>
      <vt:lpstr>SL</vt:lpstr>
      <vt:lpstr>SmelterIdetifiedForMetal</vt:lpstr>
      <vt:lpstr>SorP</vt:lpstr>
      <vt:lpstr>Declaration!Titoli_stampa</vt:lpstr>
      <vt:lpstr>'Product List'!Titoli_stampa</vt:lpstr>
      <vt:lpstr>'Smelter List'!Titoli_stampa</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MAZZOLANI, ALESSANDRO</cp:lastModifiedBy>
  <cp:revision/>
  <dcterms:created xsi:type="dcterms:W3CDTF">2010-06-21T21:00:23Z</dcterms:created>
  <dcterms:modified xsi:type="dcterms:W3CDTF">2025-11-04T09:44:05Z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